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ne Petrosyan\Desktop\"/>
    </mc:Choice>
  </mc:AlternateContent>
  <bookViews>
    <workbookView xWindow="0" yWindow="0" windowWidth="23040" windowHeight="9192" tabRatio="742" firstSheet="3" activeTab="11"/>
  </bookViews>
  <sheets>
    <sheet name="Առողջ. նախարար." sheetId="12" r:id="rId1"/>
    <sheet name="Արմավիր" sheetId="13" r:id="rId2"/>
    <sheet name="Արագածոտն" sheetId="17" r:id="rId3"/>
    <sheet name="Արարատ" sheetId="19" r:id="rId4"/>
    <sheet name="Գեղարքունիք" sheetId="16" r:id="rId5"/>
    <sheet name="լոռի" sheetId="21" r:id="rId6"/>
    <sheet name="Կոտայք" sheetId="23" r:id="rId7"/>
    <sheet name="Շիրակ" sheetId="3" r:id="rId8"/>
    <sheet name="Սյունիք" sheetId="15" r:id="rId9"/>
    <sheet name="Վայոց ձոր" sheetId="20" r:id="rId10"/>
    <sheet name="Տավուշ" sheetId="14" r:id="rId11"/>
    <sheet name="ԸՆԴՀԱՆՈՒՐԸ" sheetId="22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F18" i="22" l="1"/>
  <c r="O23" i="12" l="1"/>
  <c r="N23" i="12"/>
  <c r="M23" i="12"/>
  <c r="L23" i="12"/>
  <c r="K23" i="12"/>
  <c r="J23" i="12"/>
  <c r="F23" i="12"/>
  <c r="G23" i="12" s="1"/>
  <c r="E23" i="12"/>
  <c r="C23" i="12"/>
  <c r="D23" i="12"/>
  <c r="N9" i="12"/>
  <c r="P23" i="12"/>
  <c r="D18" i="22" l="1"/>
  <c r="O15" i="15"/>
  <c r="N15" i="15"/>
  <c r="M15" i="15"/>
  <c r="L15" i="15"/>
  <c r="K15" i="15"/>
  <c r="J15" i="15"/>
  <c r="I15" i="15"/>
  <c r="I12" i="15"/>
  <c r="H15" i="15"/>
  <c r="G15" i="15"/>
  <c r="F15" i="15"/>
  <c r="E15" i="15"/>
  <c r="C15" i="15"/>
  <c r="D15" i="15"/>
  <c r="M13" i="15"/>
  <c r="P15" i="15"/>
  <c r="N16" i="3" l="1"/>
  <c r="D16" i="3"/>
  <c r="N10" i="3"/>
  <c r="F10" i="3"/>
  <c r="F9" i="3"/>
  <c r="D9" i="3"/>
  <c r="O15" i="16" l="1"/>
  <c r="N15" i="16"/>
  <c r="M15" i="16"/>
  <c r="L15" i="16"/>
  <c r="K15" i="16"/>
  <c r="J15" i="16"/>
  <c r="I15" i="16"/>
  <c r="H15" i="16"/>
  <c r="G15" i="16"/>
  <c r="F15" i="16"/>
  <c r="E15" i="16"/>
  <c r="C15" i="16"/>
  <c r="D15" i="16"/>
  <c r="P15" i="16"/>
  <c r="N14" i="16"/>
  <c r="I12" i="21" l="1"/>
  <c r="M12" i="19" l="1"/>
  <c r="O18" i="22" l="1"/>
  <c r="M18" i="22"/>
  <c r="K18" i="22"/>
  <c r="I18" i="22"/>
  <c r="G18" i="22"/>
  <c r="E18" i="22"/>
  <c r="Q18" i="22"/>
  <c r="C18" i="22"/>
  <c r="O20" i="12"/>
  <c r="O19" i="12"/>
  <c r="K20" i="12"/>
  <c r="K19" i="12"/>
  <c r="E20" i="12"/>
  <c r="I20" i="12"/>
  <c r="M20" i="12"/>
  <c r="E19" i="12"/>
  <c r="G19" i="12"/>
  <c r="I19" i="12"/>
  <c r="M19" i="12"/>
  <c r="O14" i="19" l="1"/>
  <c r="M14" i="19"/>
  <c r="K14" i="19"/>
  <c r="I14" i="19"/>
  <c r="G14" i="19"/>
  <c r="E14" i="19"/>
  <c r="O13" i="19"/>
  <c r="M13" i="19"/>
  <c r="K13" i="19"/>
  <c r="I13" i="19"/>
  <c r="G13" i="19"/>
  <c r="E13" i="19"/>
  <c r="O12" i="19"/>
  <c r="K12" i="19"/>
  <c r="I12" i="19"/>
  <c r="G12" i="19"/>
  <c r="E12" i="19"/>
  <c r="O11" i="19"/>
  <c r="M11" i="19"/>
  <c r="K11" i="19"/>
  <c r="I11" i="19"/>
  <c r="G11" i="19"/>
  <c r="E11" i="19"/>
  <c r="O10" i="19"/>
  <c r="K10" i="19"/>
  <c r="I10" i="19"/>
  <c r="G10" i="19"/>
  <c r="E10" i="19"/>
  <c r="O9" i="19"/>
  <c r="K9" i="19"/>
  <c r="I9" i="19"/>
  <c r="G9" i="19"/>
  <c r="E9" i="19"/>
  <c r="O13" i="13" l="1"/>
  <c r="O10" i="13"/>
  <c r="O9" i="13"/>
  <c r="M11" i="15" l="1"/>
  <c r="K13" i="15"/>
  <c r="G13" i="23" l="1"/>
  <c r="I12" i="23"/>
  <c r="I13" i="23"/>
  <c r="O15" i="23"/>
  <c r="E18" i="12" l="1"/>
  <c r="K22" i="12"/>
  <c r="K21" i="12"/>
  <c r="K18" i="12"/>
  <c r="O18" i="12"/>
  <c r="O12" i="12"/>
  <c r="O11" i="12"/>
  <c r="G18" i="12"/>
  <c r="I18" i="12"/>
  <c r="M18" i="12"/>
  <c r="K13" i="12"/>
  <c r="I11" i="15"/>
  <c r="M12" i="3"/>
  <c r="E10" i="3"/>
  <c r="O14" i="23"/>
  <c r="I20" i="21"/>
  <c r="O9" i="17"/>
  <c r="O10" i="17"/>
  <c r="O11" i="17"/>
  <c r="M9" i="17"/>
  <c r="M10" i="17"/>
  <c r="M11" i="17"/>
  <c r="K9" i="17"/>
  <c r="K10" i="17"/>
  <c r="K11" i="17"/>
  <c r="I9" i="17"/>
  <c r="I10" i="17"/>
  <c r="I11" i="17"/>
  <c r="G9" i="17"/>
  <c r="G10" i="17"/>
  <c r="G11" i="17"/>
  <c r="E9" i="17"/>
  <c r="E10" i="17"/>
  <c r="E11" i="17"/>
  <c r="G8" i="17"/>
  <c r="O8" i="17"/>
  <c r="M8" i="17"/>
  <c r="K8" i="17"/>
  <c r="I8" i="17"/>
  <c r="E8" i="17"/>
  <c r="E12" i="13"/>
  <c r="G9" i="13"/>
  <c r="O9" i="12"/>
  <c r="M15" i="23"/>
  <c r="K15" i="23"/>
  <c r="I15" i="23"/>
  <c r="G15" i="23"/>
  <c r="E15" i="23"/>
  <c r="M14" i="23"/>
  <c r="K14" i="23"/>
  <c r="I14" i="23"/>
  <c r="G14" i="23"/>
  <c r="E14" i="23"/>
  <c r="O13" i="23"/>
  <c r="M13" i="23"/>
  <c r="K13" i="23"/>
  <c r="E13" i="23"/>
  <c r="O12" i="23"/>
  <c r="M12" i="23"/>
  <c r="K12" i="23"/>
  <c r="G12" i="23"/>
  <c r="E12" i="23"/>
  <c r="O11" i="23"/>
  <c r="M11" i="23"/>
  <c r="K11" i="23"/>
  <c r="I11" i="23"/>
  <c r="G11" i="23"/>
  <c r="E11" i="23"/>
  <c r="O10" i="23"/>
  <c r="M10" i="23"/>
  <c r="K10" i="23"/>
  <c r="I10" i="23"/>
  <c r="G10" i="23"/>
  <c r="E10" i="23"/>
  <c r="O9" i="23"/>
  <c r="M9" i="23"/>
  <c r="K9" i="23"/>
  <c r="I9" i="23"/>
  <c r="G9" i="23"/>
  <c r="E9" i="23"/>
  <c r="K16" i="3"/>
  <c r="M14" i="3"/>
  <c r="E12" i="3"/>
  <c r="O11" i="15"/>
  <c r="O10" i="15"/>
  <c r="O9" i="15"/>
  <c r="M14" i="15"/>
  <c r="O9" i="16"/>
  <c r="O10" i="16"/>
  <c r="O11" i="16"/>
  <c r="O12" i="16"/>
  <c r="O13" i="16"/>
  <c r="O14" i="16"/>
  <c r="K9" i="16"/>
  <c r="G9" i="16"/>
  <c r="E9" i="16"/>
  <c r="G20" i="3"/>
  <c r="G16" i="3"/>
  <c r="M11" i="3"/>
  <c r="M10" i="3"/>
  <c r="E17" i="21"/>
  <c r="K12" i="13"/>
  <c r="B11" i="17"/>
  <c r="B10" i="17"/>
  <c r="B9" i="17"/>
  <c r="M13" i="13"/>
  <c r="G10" i="13"/>
  <c r="G13" i="12"/>
  <c r="E9" i="14"/>
  <c r="O21" i="12"/>
  <c r="O22" i="12"/>
  <c r="G21" i="12"/>
  <c r="G22" i="12"/>
  <c r="E21" i="12"/>
  <c r="E22" i="12"/>
  <c r="I22" i="12"/>
  <c r="M22" i="12"/>
  <c r="I21" i="12"/>
  <c r="M21" i="12"/>
  <c r="G14" i="15"/>
  <c r="K12" i="15"/>
  <c r="K11" i="15"/>
  <c r="K10" i="15"/>
  <c r="K9" i="15"/>
  <c r="G20" i="21"/>
  <c r="I10" i="20"/>
  <c r="I10" i="15"/>
  <c r="M16" i="3"/>
  <c r="M17" i="3"/>
  <c r="M18" i="3"/>
  <c r="M19" i="3"/>
  <c r="M20" i="3"/>
  <c r="M21" i="3"/>
  <c r="M22" i="3"/>
  <c r="M23" i="3"/>
  <c r="I17" i="12"/>
  <c r="M14" i="16"/>
  <c r="M11" i="16"/>
  <c r="M13" i="16"/>
  <c r="M10" i="16"/>
  <c r="M12" i="16"/>
  <c r="K16" i="12"/>
  <c r="K17" i="12"/>
  <c r="M17" i="12"/>
  <c r="K11" i="12"/>
  <c r="M11" i="12"/>
  <c r="O13" i="15"/>
  <c r="G13" i="15"/>
  <c r="E13" i="15"/>
  <c r="G9" i="15"/>
  <c r="E9" i="15"/>
  <c r="M10" i="15"/>
  <c r="G10" i="15"/>
  <c r="E10" i="15"/>
  <c r="G11" i="15"/>
  <c r="E11" i="15"/>
  <c r="O12" i="15"/>
  <c r="M12" i="15"/>
  <c r="G12" i="15"/>
  <c r="E12" i="15"/>
  <c r="O14" i="15"/>
  <c r="K14" i="15"/>
  <c r="E14" i="15"/>
  <c r="M12" i="13"/>
  <c r="O20" i="21"/>
  <c r="K20" i="21"/>
  <c r="O19" i="21"/>
  <c r="K19" i="21"/>
  <c r="G19" i="21"/>
  <c r="E19" i="21"/>
  <c r="O18" i="21"/>
  <c r="M18" i="21"/>
  <c r="K18" i="21"/>
  <c r="G18" i="21"/>
  <c r="E18" i="21"/>
  <c r="O17" i="21"/>
  <c r="K17" i="21"/>
  <c r="G17" i="21"/>
  <c r="I17" i="21"/>
  <c r="O16" i="21"/>
  <c r="K16" i="21"/>
  <c r="I15" i="21"/>
  <c r="I16" i="21"/>
  <c r="G16" i="21"/>
  <c r="E16" i="21"/>
  <c r="O15" i="21"/>
  <c r="K15" i="21"/>
  <c r="G15" i="21"/>
  <c r="E15" i="21"/>
  <c r="O14" i="21"/>
  <c r="K14" i="21"/>
  <c r="G14" i="21"/>
  <c r="E14" i="21"/>
  <c r="O11" i="21"/>
  <c r="K11" i="21"/>
  <c r="G11" i="21"/>
  <c r="E11" i="21"/>
  <c r="O13" i="21"/>
  <c r="K13" i="21"/>
  <c r="G13" i="21"/>
  <c r="E13" i="21"/>
  <c r="O12" i="21"/>
  <c r="K12" i="21"/>
  <c r="G12" i="21"/>
  <c r="E12" i="21"/>
  <c r="O10" i="21"/>
  <c r="K10" i="21"/>
  <c r="G10" i="21"/>
  <c r="E10" i="21"/>
  <c r="O9" i="21"/>
  <c r="K9" i="21"/>
  <c r="G9" i="21"/>
  <c r="E9" i="21"/>
  <c r="I9" i="21"/>
  <c r="G11" i="12"/>
  <c r="E11" i="12"/>
  <c r="K9" i="12"/>
  <c r="G9" i="12"/>
  <c r="E9" i="12"/>
  <c r="O17" i="12"/>
  <c r="E17" i="12"/>
  <c r="O14" i="12"/>
  <c r="M14" i="12"/>
  <c r="K14" i="12"/>
  <c r="I14" i="12"/>
  <c r="G14" i="12"/>
  <c r="E14" i="12"/>
  <c r="O10" i="12"/>
  <c r="M10" i="12"/>
  <c r="K10" i="12"/>
  <c r="G10" i="12"/>
  <c r="K12" i="12"/>
  <c r="E12" i="12"/>
  <c r="O16" i="12"/>
  <c r="G16" i="12"/>
  <c r="E16" i="12"/>
  <c r="O13" i="12"/>
  <c r="O11" i="20"/>
  <c r="K11" i="20"/>
  <c r="G11" i="20"/>
  <c r="E11" i="20"/>
  <c r="O10" i="20"/>
  <c r="K10" i="20"/>
  <c r="E10" i="20"/>
  <c r="O9" i="20"/>
  <c r="K9" i="20"/>
  <c r="G9" i="20"/>
  <c r="E9" i="20"/>
  <c r="K12" i="16"/>
  <c r="G12" i="16"/>
  <c r="E12" i="16"/>
  <c r="K10" i="16"/>
  <c r="I10" i="16"/>
  <c r="G10" i="16"/>
  <c r="E10" i="16"/>
  <c r="K14" i="16"/>
  <c r="G14" i="16"/>
  <c r="E14" i="16"/>
  <c r="K13" i="16"/>
  <c r="G13" i="16"/>
  <c r="E13" i="16"/>
  <c r="K11" i="16"/>
  <c r="G11" i="16"/>
  <c r="E11" i="16"/>
  <c r="K11" i="14"/>
  <c r="G11" i="14"/>
  <c r="G10" i="14"/>
  <c r="E11" i="14"/>
  <c r="K23" i="3"/>
  <c r="K22" i="3"/>
  <c r="K21" i="3"/>
  <c r="K20" i="3"/>
  <c r="K19" i="3"/>
  <c r="K18" i="3"/>
  <c r="K17" i="3"/>
  <c r="K15" i="3"/>
  <c r="K14" i="3"/>
  <c r="K13" i="3"/>
  <c r="K12" i="3"/>
  <c r="K11" i="3"/>
  <c r="K10" i="3"/>
  <c r="M9" i="3"/>
  <c r="I9" i="3"/>
  <c r="I10" i="3"/>
  <c r="I21" i="3"/>
  <c r="I22" i="3"/>
  <c r="G23" i="3"/>
  <c r="G22" i="3"/>
  <c r="G19" i="3"/>
  <c r="G18" i="3"/>
  <c r="G17" i="3"/>
  <c r="G15" i="3"/>
  <c r="G14" i="3"/>
  <c r="G13" i="3"/>
  <c r="G12" i="3"/>
  <c r="G11" i="3"/>
  <c r="G10" i="3"/>
  <c r="G9" i="3"/>
  <c r="E23" i="3"/>
  <c r="E22" i="3"/>
  <c r="E20" i="3"/>
  <c r="E19" i="3"/>
  <c r="E18" i="3"/>
  <c r="E17" i="3"/>
  <c r="E15" i="3"/>
  <c r="E16" i="3"/>
  <c r="E14" i="3"/>
  <c r="E13" i="3"/>
  <c r="E11" i="3"/>
  <c r="E9" i="3"/>
  <c r="O12" i="13"/>
  <c r="O11" i="13"/>
  <c r="I12" i="13"/>
  <c r="I11" i="13"/>
  <c r="I10" i="13"/>
  <c r="E13" i="13"/>
  <c r="E9" i="13"/>
  <c r="E11" i="13"/>
  <c r="E10" i="13"/>
  <c r="G21" i="3"/>
  <c r="O11" i="14"/>
  <c r="M11" i="14"/>
  <c r="E20" i="21"/>
  <c r="E10" i="12"/>
  <c r="I9" i="15"/>
  <c r="I11" i="20"/>
  <c r="I9" i="20"/>
  <c r="G10" i="20"/>
  <c r="O23" i="3"/>
  <c r="O22" i="3"/>
  <c r="O21" i="3"/>
  <c r="E21" i="3"/>
  <c r="O20" i="3"/>
  <c r="O19" i="3"/>
  <c r="O18" i="3"/>
  <c r="O17" i="3"/>
  <c r="O15" i="3"/>
  <c r="M15" i="3"/>
  <c r="O16" i="3"/>
  <c r="O14" i="3"/>
  <c r="O13" i="3"/>
  <c r="M13" i="3"/>
  <c r="O12" i="3"/>
  <c r="O11" i="3"/>
  <c r="O10" i="3"/>
  <c r="O9" i="3"/>
  <c r="K9" i="3"/>
  <c r="M20" i="21"/>
  <c r="M19" i="21"/>
  <c r="I19" i="21"/>
  <c r="I18" i="21"/>
  <c r="M17" i="21"/>
  <c r="M16" i="21"/>
  <c r="M15" i="21"/>
  <c r="M14" i="21"/>
  <c r="I14" i="21"/>
  <c r="M11" i="21"/>
  <c r="I11" i="21"/>
  <c r="M13" i="21"/>
  <c r="I13" i="21"/>
  <c r="M12" i="21"/>
  <c r="M10" i="21"/>
  <c r="I10" i="21"/>
  <c r="M9" i="21"/>
  <c r="M9" i="20"/>
  <c r="M10" i="20"/>
  <c r="M11" i="20"/>
  <c r="I11" i="16"/>
  <c r="I13" i="16"/>
  <c r="I14" i="16"/>
  <c r="I11" i="3"/>
  <c r="I12" i="3"/>
  <c r="I13" i="3"/>
  <c r="I14" i="3"/>
  <c r="I16" i="3"/>
  <c r="I15" i="3"/>
  <c r="I17" i="3"/>
  <c r="I18" i="3"/>
  <c r="I19" i="3"/>
  <c r="I20" i="3"/>
  <c r="I23" i="3"/>
  <c r="I11" i="14"/>
  <c r="I9" i="13"/>
  <c r="I13" i="13"/>
  <c r="I9" i="12"/>
  <c r="M9" i="12"/>
  <c r="I10" i="12"/>
  <c r="I11" i="12"/>
  <c r="G12" i="12"/>
  <c r="I12" i="12"/>
  <c r="M12" i="12"/>
  <c r="M13" i="12"/>
  <c r="G17" i="12"/>
  <c r="I16" i="12"/>
  <c r="M16" i="12"/>
  <c r="M9" i="16"/>
  <c r="I9" i="16"/>
  <c r="G9" i="14"/>
  <c r="K9" i="14"/>
  <c r="I9" i="14"/>
  <c r="O9" i="14"/>
  <c r="O10" i="14"/>
  <c r="E10" i="14"/>
  <c r="I10" i="14"/>
  <c r="K10" i="14"/>
  <c r="G13" i="13"/>
  <c r="G12" i="13"/>
  <c r="G11" i="13"/>
  <c r="K13" i="13"/>
  <c r="K10" i="13"/>
  <c r="K11" i="13"/>
  <c r="K9" i="13"/>
  <c r="I13" i="12"/>
  <c r="E13" i="12"/>
  <c r="I13" i="15"/>
  <c r="I14" i="15"/>
  <c r="J18" i="22" l="1"/>
  <c r="H18" i="22"/>
  <c r="L18" i="22"/>
  <c r="N18" i="22"/>
  <c r="P18" i="22"/>
</calcChain>
</file>

<file path=xl/sharedStrings.xml><?xml version="1.0" encoding="utf-8"?>
<sst xmlns="http://schemas.openxmlformats.org/spreadsheetml/2006/main" count="428" uniqueCount="144">
  <si>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</si>
  <si>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</si>
  <si>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</si>
  <si>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</si>
  <si>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</si>
  <si>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</si>
  <si>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</si>
  <si>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</si>
  <si>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</si>
  <si>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</si>
  <si>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</si>
  <si>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</si>
  <si>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</si>
  <si>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</si>
  <si>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</si>
  <si>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հ/հ</t>
  </si>
  <si>
    <t>Առևտրային կազմակերպության անվանումը</t>
  </si>
  <si>
    <t>Ընդամենը</t>
  </si>
  <si>
    <t>Ընդամենը եկամուտներ</t>
  </si>
  <si>
    <t xml:space="preserve">պետպատվեր </t>
  </si>
  <si>
    <t>%</t>
  </si>
  <si>
    <t>վճարովի բուժ օգնություն</t>
  </si>
  <si>
    <t>համավճար</t>
  </si>
  <si>
    <t xml:space="preserve">Զուտ շահույթ </t>
  </si>
  <si>
    <t>վնասի մեծությունը</t>
  </si>
  <si>
    <t>Աշխատավարձ</t>
  </si>
  <si>
    <t>Աշխատողների քանակը</t>
  </si>
  <si>
    <t>հազ. դրամ</t>
  </si>
  <si>
    <t>&lt;&lt;Գավառի ԲԿ&gt;&gt; ՓԲԸ</t>
  </si>
  <si>
    <t>&lt;&lt;Մարտունու ԲԿ&gt;&gt; ՓԲԸ</t>
  </si>
  <si>
    <t>&lt;&lt;Վարդենիսի հիվանդանոց&gt;&gt;ՓԲԸ</t>
  </si>
  <si>
    <t>&lt;&lt;Ճամբարակի ԱԿ&gt;&gt;ՓԲԸ</t>
  </si>
  <si>
    <t>&lt;&lt;Մարտունու ծննդատուն&gt;&gt;ՓԲԸ</t>
  </si>
  <si>
    <t>&lt;&lt;Հրազդանի բժշկական կենտրոն&gt;&gt;ՓԲԸ</t>
  </si>
  <si>
    <t>&lt;&lt;Աբովյանի բժշկական կենտրոն&gt;&gt;ՊՓԲԸ</t>
  </si>
  <si>
    <t>&lt;&lt;Աբովյանի ծննդատուն&gt;&gt;ՊՓԲԸ</t>
  </si>
  <si>
    <t>&lt;&lt;Չարենցավանի բժշկական կենտրոն&gt;&gt;ՊՓԲԸ</t>
  </si>
  <si>
    <t>&lt;&lt;Նաիրի բժշկական կենտրոն&gt;&gt;ՊՓԲԸ</t>
  </si>
  <si>
    <t>&lt;&lt;Նոր Հաճընի պոլիկլինիկա&gt;&gt; ՊՓԲԸ</t>
  </si>
  <si>
    <t>&lt;&lt;Ծաղկաձորի ԲԱ&gt;&gt; ՊՓԲԸ</t>
  </si>
  <si>
    <t xml:space="preserve"> &lt;&lt;Արտաշատի բժշկական կենտրոն&gt;&gt; ՓԲԸ </t>
  </si>
  <si>
    <t>&lt;&lt;Վեդու բժշկական կենտրոն&gt;&gt; ՓԲԸ</t>
  </si>
  <si>
    <t xml:space="preserve"> &lt;&lt;Արարատի  ԲԿ&gt;&gt; ՓԲԸ</t>
  </si>
  <si>
    <t xml:space="preserve"> &lt;&lt;Մասիսի բժշկական կենտրոն&gt;&gt; ՓԲԸ</t>
  </si>
  <si>
    <t>ՈԿՖ Բանավանի ԱԱՊԿ ՓԲԸ</t>
  </si>
  <si>
    <t>պ</t>
  </si>
  <si>
    <t>&lt;&lt;Վանաձորի բժշկական կենտրոն&gt;&gt; ՓԲԸ</t>
  </si>
  <si>
    <t>&lt;&lt;Սպիտակի բժշկական կենտրոն&gt;&gt;ՓԲԸ</t>
  </si>
  <si>
    <t>&lt;&lt;Տաշիրի բժշկական կենտրոն&gt;&gt;ՓԲԸ</t>
  </si>
  <si>
    <t>&lt;&lt;Ստեփանավանի բժշկական կենտրոն&gt;&gt; ՓԲԸ</t>
  </si>
  <si>
    <t>ՀՀ առողջապահության նախարարություն</t>
  </si>
  <si>
    <t>կազմակերպությունների թիվը</t>
  </si>
  <si>
    <t>ՀՀ Արմավիրի մարզպետարան</t>
  </si>
  <si>
    <t>ՀՀ Արագածոտնի մարզպետարան</t>
  </si>
  <si>
    <t>ՀՀ Արարատի մարզպետարան</t>
  </si>
  <si>
    <t>ՀՀ Գեղարքունիքի մարզպետարան</t>
  </si>
  <si>
    <t>ՀՀ Լոռու մարզպետարան</t>
  </si>
  <si>
    <t>ՀՀ Կոտայքի մարզպետարան</t>
  </si>
  <si>
    <t>ՀՀ Տավուշի մարզպետարան</t>
  </si>
  <si>
    <t>ՀՀ Շիրակի մարզպետարան</t>
  </si>
  <si>
    <t>ՀՀ Սյունիքի մարզպետարան</t>
  </si>
  <si>
    <t>ՀՀ Վայոց ձորի մարզպետարան</t>
  </si>
  <si>
    <t>Հավելված 19.1</t>
  </si>
  <si>
    <t>Հավելված 18.1</t>
  </si>
  <si>
    <t>Հավելված 22.1</t>
  </si>
  <si>
    <t>Հավելված 23.1</t>
  </si>
  <si>
    <t>Կախվածությունների բուժման ազգային կենտրոն ՓԲԸ</t>
  </si>
  <si>
    <t xml:space="preserve">«Վ. Ա. Ֆանարջյանի անվան ուռուցքաբանության ազգային կենտրոն» ՓԲԸ </t>
  </si>
  <si>
    <t>ԱՆ «Այրվածքաբանության ազգային կենտրոն» ՓԲԸ</t>
  </si>
  <si>
    <t>հավելված 1.1</t>
  </si>
  <si>
    <t>միջին շահութաբերություն %</t>
  </si>
  <si>
    <t>«Պրոֆեսոր Ռ.Օ. Յոլյանի անվան արյունաբանական կենտրոն» ՓԲԸ</t>
  </si>
  <si>
    <t>«Ակադեմիկոս Էմիլ Գաբրիելյանի անվան դեղերի և բժշկական տեխնոլոգիաների փորձագիտական կենտրոն» ՓԲԸ</t>
  </si>
  <si>
    <t>«Հոգեկան առողջության պահպանման ազգային կենտրոն» ՓԲԸ</t>
  </si>
  <si>
    <t>«Ակադեմիկոս Ս.Խ.  Ավդալբեկյանի անվան առողջապահության ազգային ինստիտուտ» ՓԲԸ</t>
  </si>
  <si>
    <t>«Սուրբ Գրիգոր Լուսավորիչ ԲԿ» ՓԲԸ</t>
  </si>
  <si>
    <t>&lt;&lt;Արմավիրի բժշկական կենտրոն&gt;&gt; ՓԲԸ</t>
  </si>
  <si>
    <t>Բաղրամյանի &lt;&lt;Հիսուսի մանուկներ&gt;&gt; ԱԿ ՓԲԸ</t>
  </si>
  <si>
    <t>&lt;&lt;Վաղարշապատի հիվանդանոց&gt;&gt; ՓԲԸ</t>
  </si>
  <si>
    <t>&lt;&lt;&lt;&lt;Էջմիածին&gt;&gt; բժշկական կենտրոն&gt;&gt; ՓԲԸ</t>
  </si>
  <si>
    <t>&lt;&lt;Մեծամորի բժշկական կենտրոն&gt;&gt;  ՓԲԸ</t>
  </si>
  <si>
    <t>«Ծաղկահովիտի ԱԿ» ՓԲԸ</t>
  </si>
  <si>
    <t>«Սևանի հոգեբուժական հիվանդանոց» ՓԲԸ</t>
  </si>
  <si>
    <t>««Ավան» հոգեկան առողջության կենտրոն» ՓԲԸ</t>
  </si>
  <si>
    <t xml:space="preserve"> «Բերդի բժշկական կենտրոն» ՓԲԸ</t>
  </si>
  <si>
    <t>«Կանթեղ շաբաթաթերթ» ՓԲԸ</t>
  </si>
  <si>
    <t>&lt;&lt;Սևանի ԲԿ&gt;&gt;ՓԲԸ</t>
  </si>
  <si>
    <t>Հավելված 16.1</t>
  </si>
  <si>
    <t>«Մաշկաբանության ազգային կենտրոն» ՓԲԸ</t>
  </si>
  <si>
    <t>«Նևրոզների կենտրոն» ՓԲԸ</t>
  </si>
  <si>
    <t>Հավելված 14.1</t>
  </si>
  <si>
    <t>հավելված 15.1</t>
  </si>
  <si>
    <t>Հավելված 17.1</t>
  </si>
  <si>
    <t>հավելված 20.1</t>
  </si>
  <si>
    <t>Հավելված 21.1</t>
  </si>
  <si>
    <t>«Ինֆեկցիոն հիվանդությունների ազգային կենտրոն» ՓԲԸ</t>
  </si>
  <si>
    <t>ՀՀ Արմավիրի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</si>
  <si>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Արագածոտնի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</si>
  <si>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Արարատի մարզպետարանի ենթակայության 50 և ավելի պետական մասնակցությամբ առևտրային կազմակերպությունների 2022 1-ին կիսամյակի տվյալներով իրականացված ֆինանսատնտեսական վերլուծության արդյունքներ</t>
  </si>
  <si>
    <t>&lt;&lt;Ակ,Ա,Հայրիյանի անվան Արմաշի ԱԿ&gt;&gt;ՓԲԸ</t>
  </si>
  <si>
    <t>ՀՀ Լոռու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</si>
  <si>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&lt;&lt;Հոգենյարդաբանական դիսպանսեր&gt;&gt;ՓԲԸ</t>
  </si>
  <si>
    <t>&lt;&lt;Վանաձորի թիվ 1 պոլիկլինիկա&gt;&gt;ՓԲԸ</t>
  </si>
  <si>
    <t>&lt;&lt;Գուգարք&gt;&gt; կենտրոնական պոլիլինիկա&gt;&gt; ՓԲԸ</t>
  </si>
  <si>
    <t>&lt;&lt;Վանաձորի թիվ 3 պոլիկլինիկա&gt;&gt;ՓԲԸ</t>
  </si>
  <si>
    <t>&lt;&lt;Վանաձորի թիվ 5 պոլիլինիկա&gt;&gt;ՓԲԸ</t>
  </si>
  <si>
    <t>&lt;&lt;Ալավերդու բժշկական կենտրոն&gt;&gt; ՓԲԸ</t>
  </si>
  <si>
    <t>&lt;&lt;Ախթալայի առողջության կենտրոն&gt;&gt; ՓԲԸ</t>
  </si>
  <si>
    <t>&lt;&lt;Թումանյանի առողջության&gt;&gt; ՓԲԸ</t>
  </si>
  <si>
    <t>ՀՀ Գեղարքունիքի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</si>
  <si>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Կոտայքի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</si>
  <si>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«Իջևանի բժշկ.կենտրոն» ՓԲԸ</t>
  </si>
  <si>
    <t>«Նոյեմբերյանի Բ/կ» ՓԲԸ</t>
  </si>
  <si>
    <t>«Իջևանի առողջության առաջնային պահպանման կենտրոն» ՓԲԸ</t>
  </si>
  <si>
    <t>ՀՀ Տավուշի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</si>
  <si>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Վայոց ձորի մարզպետարանի ենթակայության 50 և ավելի պետական մասնակցությամբ առևտրային կազմակերպությունների 2022թ.  1-ին կիսամյակի տվյալներով իրականացված ֆինանսատնտեսական վերլուծության արդյունքներ</t>
  </si>
  <si>
    <t>«Եղեգնաձորի ԲԿ» ՓԲԸ</t>
  </si>
  <si>
    <t>«Վայքի բուժմիավորում» ՓԲԸ</t>
  </si>
  <si>
    <t>«Ջերմուկի ԱԿ» ՓԲԸ</t>
  </si>
  <si>
    <t>«Գյումրու բժշկական կենտրոն» ՓԲԸ</t>
  </si>
  <si>
    <t>«Գյումրու մոր և մանկան ավստրիական  հիվանդանոց » ՓԲԸ</t>
  </si>
  <si>
    <t>«Գյումրիի հոգեկան առողջության կենտրոն» ՓԲԸ</t>
  </si>
  <si>
    <t>«Գյումրիի թիվ 1 պոլիկլինիկա» ՓԲԸ</t>
  </si>
  <si>
    <t>«Ն. Մելիքյանի անվան թիվ 2 պոլիկլինիկա» ՓԲԸ</t>
  </si>
  <si>
    <t>«Աբաջյանի անվան ընտանեկան բժշկության կենտրոն» ՓԲԸ</t>
  </si>
  <si>
    <t>«Էնրիկո Մատեի անվան պոլիկլինիկա» ՓԲԸ</t>
  </si>
  <si>
    <t>«Գյումրու Սուրբ Գրիգոր Նարեկացու անվան պոլիկլինիկա» ՓԲԸ</t>
  </si>
  <si>
    <t>«Բեռլին պոլիկլինիկա » ՓԲԸ</t>
  </si>
  <si>
    <t>«Գյումրիի շտապ բժշկական օգնության կայան» ՓԲԸ</t>
  </si>
  <si>
    <t>«Ախուրյանի ԲԿ» ՓԲԸ</t>
  </si>
  <si>
    <t>«Մարալիկի  ԱԿ» ՓԲԸ</t>
  </si>
  <si>
    <t>«Արթիկի ԲԿ» ՓԲԸ</t>
  </si>
  <si>
    <t>«Արթիկի մոր և մանկան առողջության պահպանման կենտրոն» ՓԲԸ</t>
  </si>
  <si>
    <t>«Ամասիայի ԱԿ» ՓԲԸ</t>
  </si>
  <si>
    <t>Գորիսի բժշկական կենտրոն ՓԲԸ</t>
  </si>
  <si>
    <t>Կապանի բժշկական կենտրոն ՓԲԸ</t>
  </si>
  <si>
    <t>Մեղրու տարածաշրջանային բժշկական կենտրոն ՓԲԸ</t>
  </si>
  <si>
    <t>Սիսիանի բժշկական կենտրոն ՓԲԸ</t>
  </si>
  <si>
    <t>Սյունիքի մարզային նյարդահոգեբուժական դիսպանսեր ՓԲԸ</t>
  </si>
  <si>
    <t>Քաջարանի բժշկական կենտրոն ՓԲԸ</t>
  </si>
  <si>
    <t>ՀՀ Սյունիքի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</si>
  <si>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Շիրակի մարզպետարանի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</si>
  <si>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առողջապահության նախարարության ենթակայության 50 և ավելի պետական մասնակցությամբ առևտրային կազմակերպությունների 2022թ. 1-ին կիսամյակի տվյալներով իրականացված ֆինանսատնտեսական վերլուծության արդյունքներ</t>
  </si>
  <si>
    <t>ՀՀ առողջապահության նախարարության և ՀՀ մարզպետարանների ենթակայության 50 և ավելի պետական մասնակցությամբ առողջապահական առևտրային կազմակերպությունների 2022թ. 1-ին կիսամյակ իրականացված ֆինանսատնտեսական վերլուծության արդյունքներ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</si>
</sst>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֏_-;\-* #,##0.00\ _֏_-;_-* &quot;-&quot;??\ _֏_-;_-@_-"/>
    <numFmt numFmtId="165" formatCode="0.0000"/>
    <numFmt numFmtId="166" formatCode="0.000"/>
    <numFmt numFmtId="167" formatCode="0.0"/>
    <numFmt numFmtId="168" formatCode="#,##0.0"/>
    <numFmt numFmtId="169" formatCode="_-* #,##0.0\ _₽_-;\-* #,##0.0\ _₽_-;_-* &quot;-&quot;??\ _₽_-;_-@_-"/>
    <numFmt numFmtId="170" formatCode="0.00000"/>
  </numFmts>
  <fonts count="43">
    <font>
      <sz val="12"/>
      <name val="Times Armenian"/>
    </font>
    <font>
      <sz val="12"/>
      <name val="Times Armenian"/>
    </font>
    <font>
      <sz val="8"/>
      <name val="Times Armenian"/>
      <family val="1"/>
    </font>
    <font>
      <sz val="8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u/>
      <sz val="16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i/>
      <sz val="11"/>
      <name val="GHEA Grapalat"/>
      <family val="3"/>
    </font>
    <font>
      <b/>
      <sz val="9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b/>
      <sz val="7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9"/>
      <name val="Arial Unicode"/>
      <family val="2"/>
      <charset val="204"/>
    </font>
    <font>
      <b/>
      <sz val="10"/>
      <name val="GHEA Grapalat"/>
      <family val="3"/>
    </font>
    <font>
      <sz val="12"/>
      <name val="Times Armenian"/>
      <family val="1"/>
    </font>
    <font>
      <sz val="12"/>
      <name val="Times Armenian"/>
      <family val="1"/>
    </font>
    <font>
      <sz val="11"/>
      <name val="Arial Unicode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Unicode"/>
      <family val="2"/>
      <charset val="204"/>
    </font>
    <font>
      <sz val="10"/>
      <name val="Arial"/>
      <family val="2"/>
    </font>
    <font>
      <b/>
      <sz val="10"/>
      <name val="Arial Unicode"/>
      <family val="2"/>
    </font>
    <font>
      <sz val="12"/>
      <color rgb="FFFF0000"/>
      <name val="GHEA Grapalat"/>
      <family val="3"/>
    </font>
    <font>
      <sz val="8"/>
      <color rgb="FFFF0000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sz val="11"/>
      <color rgb="FF000000"/>
      <name val="Arial Unicode"/>
      <family val="2"/>
      <charset val="204"/>
    </font>
    <font>
      <sz val="11"/>
      <color theme="1"/>
      <name val="GHEA Grapalat"/>
      <family val="3"/>
    </font>
    <font>
      <sz val="11"/>
      <color theme="1"/>
      <name val="Arial Unicode"/>
      <family val="2"/>
      <charset val="204"/>
    </font>
    <font>
      <sz val="9"/>
      <color theme="1"/>
      <name val="GHEA Grapalat"/>
      <family val="3"/>
    </font>
    <font>
      <sz val="11"/>
      <color rgb="FFFF0000"/>
      <name val="Arial Unicode"/>
      <family val="2"/>
      <charset val="204"/>
    </font>
    <font>
      <b/>
      <sz val="10"/>
      <color theme="1"/>
      <name val="GHEA Grapalat"/>
      <family val="3"/>
    </font>
    <font>
      <sz val="12"/>
      <color theme="1"/>
      <name val="Times Armenian"/>
      <family val="1"/>
    </font>
    <font>
      <sz val="9"/>
      <color rgb="FF000000"/>
      <name val="Arial Unicode"/>
      <family val="2"/>
      <charset val="204"/>
    </font>
    <font>
      <sz val="10"/>
      <color theme="1"/>
      <name val="GHEA Grapalat"/>
      <family val="3"/>
    </font>
    <font>
      <sz val="12"/>
      <color theme="1"/>
      <name val="Sylfaen"/>
      <family val="1"/>
      <charset val="204"/>
    </font>
    <font>
      <sz val="12"/>
      <color theme="1"/>
      <name val="Times Armenian"/>
    </font>
    <font>
      <sz val="12"/>
      <color theme="1"/>
      <name val="Times"/>
    </font>
    <font>
      <sz val="10"/>
      <color theme="1"/>
      <name val="Times Armeni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4" fillId="0" borderId="0"/>
    <xf numFmtId="0" fontId="18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wrapText="1"/>
    </xf>
    <xf numFmtId="0" fontId="7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5" fillId="0" borderId="0" xfId="0" applyFont="1" applyAlignment="1">
      <alignment horizontal="left" inden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/>
    <xf numFmtId="0" fontId="26" fillId="0" borderId="0" xfId="0" applyFont="1"/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textRotation="90" wrapText="1"/>
    </xf>
    <xf numFmtId="16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left" indent="1"/>
    </xf>
    <xf numFmtId="0" fontId="5" fillId="0" borderId="1" xfId="0" applyFont="1" applyBorder="1"/>
    <xf numFmtId="0" fontId="1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4" fillId="0" borderId="0" xfId="0" applyFont="1"/>
    <xf numFmtId="0" fontId="4" fillId="4" borderId="1" xfId="0" applyFont="1" applyFill="1" applyBorder="1" applyAlignment="1">
      <alignment vertical="center" textRotation="90" wrapText="1"/>
    </xf>
    <xf numFmtId="166" fontId="10" fillId="4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left" indent="1"/>
    </xf>
    <xf numFmtId="0" fontId="4" fillId="0" borderId="1" xfId="0" applyFont="1" applyBorder="1" applyAlignment="1">
      <alignment horizontal="left" vertical="justify"/>
    </xf>
    <xf numFmtId="0" fontId="26" fillId="0" borderId="0" xfId="0" applyFont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2" fontId="5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67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0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7" fontId="32" fillId="0" borderId="1" xfId="0" applyNumberFormat="1" applyFont="1" applyFill="1" applyBorder="1" applyAlignment="1" applyProtection="1">
      <alignment horizontal="center" vertical="center"/>
    </xf>
    <xf numFmtId="1" fontId="32" fillId="0" borderId="1" xfId="0" applyNumberFormat="1" applyFont="1" applyFill="1" applyBorder="1" applyAlignment="1" applyProtection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7" fontId="17" fillId="0" borderId="4" xfId="0" applyNumberFormat="1" applyFont="1" applyBorder="1" applyAlignment="1">
      <alignment horizontal="center" vertical="center"/>
    </xf>
    <xf numFmtId="168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/>
    <xf numFmtId="0" fontId="26" fillId="0" borderId="0" xfId="0" applyFont="1" applyBorder="1"/>
    <xf numFmtId="1" fontId="10" fillId="0" borderId="0" xfId="0" applyNumberFormat="1" applyFont="1" applyBorder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 applyProtection="1">
      <alignment horizontal="center" vertical="center"/>
      <protection hidden="1"/>
    </xf>
    <xf numFmtId="166" fontId="30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5" borderId="1" xfId="0" applyNumberFormat="1" applyFont="1" applyFill="1" applyBorder="1" applyAlignment="1">
      <alignment horizontal="center" vertical="center"/>
    </xf>
    <xf numFmtId="167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5" borderId="4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  <protection locked="0" hidden="1"/>
    </xf>
    <xf numFmtId="0" fontId="4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167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/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49" fontId="4" fillId="0" borderId="9" xfId="0" applyNumberFormat="1" applyFont="1" applyBorder="1" applyAlignment="1" applyProtection="1">
      <alignment horizontal="center" vertical="center"/>
      <protection locked="0" hidden="1"/>
    </xf>
    <xf numFmtId="49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12" fillId="2" borderId="10" xfId="0" applyFont="1" applyFill="1" applyBorder="1" applyAlignment="1">
      <alignment horizontal="center" vertical="center"/>
    </xf>
    <xf numFmtId="167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67" fontId="8" fillId="5" borderId="1" xfId="0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5" fontId="10" fillId="4" borderId="1" xfId="0" applyNumberFormat="1" applyFont="1" applyFill="1" applyBorder="1" applyAlignment="1">
      <alignment horizontal="center" vertical="center"/>
    </xf>
    <xf numFmtId="167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>
      <alignment horizontal="center" vertical="center"/>
    </xf>
    <xf numFmtId="167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>
      <alignment horizontal="center" vertical="center"/>
    </xf>
    <xf numFmtId="167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7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167" fontId="3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>
      <alignment horizontal="center" vertical="center"/>
    </xf>
    <xf numFmtId="167" fontId="10" fillId="0" borderId="7" xfId="0" applyNumberFormat="1" applyFont="1" applyBorder="1" applyAlignment="1">
      <alignment horizontal="center" vertical="center"/>
    </xf>
    <xf numFmtId="166" fontId="8" fillId="3" borderId="8" xfId="0" applyNumberFormat="1" applyFont="1" applyFill="1" applyBorder="1" applyAlignment="1" applyProtection="1">
      <alignment horizontal="center" vertical="center"/>
      <protection hidden="1"/>
    </xf>
    <xf numFmtId="168" fontId="31" fillId="9" borderId="13" xfId="0" applyNumberFormat="1" applyFont="1" applyFill="1" applyBorder="1" applyAlignment="1">
      <alignment horizontal="center" vertical="center" wrapText="1"/>
    </xf>
    <xf numFmtId="168" fontId="4" fillId="5" borderId="1" xfId="0" applyNumberFormat="1" applyFont="1" applyFill="1" applyBorder="1" applyAlignment="1" applyProtection="1">
      <alignment vertical="center" wrapText="1"/>
      <protection locked="0" hidden="1"/>
    </xf>
    <xf numFmtId="167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8" fillId="6" borderId="1" xfId="0" applyNumberFormat="1" applyFont="1" applyFill="1" applyBorder="1" applyAlignment="1" applyProtection="1">
      <alignment horizontal="center" vertical="center"/>
      <protection hidden="1"/>
    </xf>
    <xf numFmtId="169" fontId="39" fillId="5" borderId="13" xfId="1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36" fillId="5" borderId="17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36" fillId="5" borderId="18" xfId="0" applyFont="1" applyFill="1" applyBorder="1" applyAlignment="1">
      <alignment horizontal="center" vertical="center"/>
    </xf>
    <xf numFmtId="167" fontId="11" fillId="5" borderId="1" xfId="0" applyNumberFormat="1" applyFont="1" applyFill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166" fontId="17" fillId="4" borderId="1" xfId="0" applyNumberFormat="1" applyFont="1" applyFill="1" applyBorder="1" applyAlignment="1">
      <alignment horizontal="center" vertical="center"/>
    </xf>
    <xf numFmtId="0" fontId="40" fillId="5" borderId="17" xfId="0" applyFont="1" applyFill="1" applyBorder="1"/>
    <xf numFmtId="0" fontId="40" fillId="5" borderId="17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168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168" fontId="38" fillId="10" borderId="10" xfId="0" applyNumberFormat="1" applyFont="1" applyFill="1" applyBorder="1" applyAlignment="1">
      <alignment horizontal="center" vertical="center" wrapText="1"/>
    </xf>
    <xf numFmtId="168" fontId="38" fillId="7" borderId="10" xfId="0" applyNumberFormat="1" applyFont="1" applyFill="1" applyBorder="1" applyAlignment="1">
      <alignment horizontal="center" vertical="center" wrapText="1"/>
    </xf>
    <xf numFmtId="168" fontId="14" fillId="7" borderId="20" xfId="0" applyNumberFormat="1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8" fontId="31" fillId="9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36" fillId="5" borderId="22" xfId="0" applyFont="1" applyFill="1" applyBorder="1" applyAlignment="1">
      <alignment horizontal="center" vertical="center"/>
    </xf>
    <xf numFmtId="167" fontId="2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23" xfId="0" applyFont="1" applyFill="1" applyBorder="1" applyAlignment="1">
      <alignment horizontal="center" vertical="center"/>
    </xf>
    <xf numFmtId="0" fontId="0" fillId="5" borderId="10" xfId="0" applyFill="1" applyBorder="1" applyAlignment="1" applyProtection="1">
      <alignment vertical="top"/>
      <protection locked="0"/>
    </xf>
    <xf numFmtId="0" fontId="0" fillId="5" borderId="10" xfId="0" applyFill="1" applyBorder="1" applyAlignment="1" applyProtection="1">
      <alignment vertical="top"/>
      <protection locked="0"/>
    </xf>
    <xf numFmtId="0" fontId="0" fillId="6" borderId="24" xfId="0" applyFill="1" applyBorder="1" applyProtection="1">
      <protection hidden="1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vertical="top"/>
      <protection locked="0"/>
    </xf>
    <xf numFmtId="0" fontId="0" fillId="5" borderId="21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vertical="top"/>
      <protection locked="0" hidden="1"/>
    </xf>
    <xf numFmtId="0" fontId="0" fillId="5" borderId="10" xfId="0" applyFill="1" applyBorder="1" applyAlignment="1" applyProtection="1">
      <alignment vertical="top"/>
      <protection locked="0" hidden="1"/>
    </xf>
    <xf numFmtId="0" fontId="0" fillId="6" borderId="24" xfId="0" applyFill="1" applyBorder="1" applyProtection="1">
      <protection locked="0" hidden="1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vertical="top"/>
      <protection locked="0" hidden="1"/>
    </xf>
    <xf numFmtId="0" fontId="0" fillId="5" borderId="10" xfId="0" applyFill="1" applyBorder="1" applyAlignment="1" applyProtection="1">
      <alignment vertical="top"/>
      <protection locked="0" hidden="1"/>
    </xf>
    <xf numFmtId="0" fontId="0" fillId="5" borderId="21" xfId="0" applyFill="1" applyBorder="1" applyProtection="1">
      <protection locked="0" hidden="1"/>
    </xf>
    <xf numFmtId="0" fontId="0" fillId="5" borderId="10" xfId="0" applyFill="1" applyBorder="1" applyProtection="1">
      <protection locked="0" hidden="1"/>
    </xf>
    <xf numFmtId="0" fontId="0" fillId="5" borderId="10" xfId="0" applyFill="1" applyBorder="1" applyAlignment="1" applyProtection="1">
      <alignment vertical="top"/>
      <protection locked="0"/>
    </xf>
    <xf numFmtId="0" fontId="0" fillId="5" borderId="10" xfId="0" applyFill="1" applyBorder="1" applyAlignment="1" applyProtection="1">
      <alignment vertical="top"/>
      <protection locked="0"/>
    </xf>
    <xf numFmtId="0" fontId="0" fillId="5" borderId="21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5" borderId="10" xfId="0" applyFill="1" applyBorder="1" applyProtection="1">
      <protection locked="0"/>
    </xf>
    <xf numFmtId="168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2" fontId="8" fillId="6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 hidden="1"/>
    </xf>
    <xf numFmtId="167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horizontal="center" vertical="center"/>
      <protection locked="0"/>
    </xf>
    <xf numFmtId="168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left" vertical="center" wrapText="1"/>
      <protection locked="0"/>
    </xf>
    <xf numFmtId="168" fontId="38" fillId="10" borderId="13" xfId="0" applyNumberFormat="1" applyFont="1" applyFill="1" applyBorder="1" applyAlignment="1">
      <alignment horizontal="center" vertical="center" wrapText="1"/>
    </xf>
    <xf numFmtId="168" fontId="38" fillId="7" borderId="13" xfId="0" applyNumberFormat="1" applyFont="1" applyFill="1" applyBorder="1" applyAlignment="1">
      <alignment horizontal="center" vertical="center" wrapText="1"/>
    </xf>
    <xf numFmtId="168" fontId="31" fillId="7" borderId="12" xfId="0" applyNumberFormat="1" applyFont="1" applyFill="1" applyBorder="1" applyAlignment="1">
      <alignment horizontal="center" vertical="center" wrapText="1"/>
    </xf>
    <xf numFmtId="168" fontId="31" fillId="5" borderId="12" xfId="0" applyNumberFormat="1" applyFont="1" applyFill="1" applyBorder="1" applyAlignment="1">
      <alignment horizontal="center" vertical="center" wrapText="1"/>
    </xf>
    <xf numFmtId="0" fontId="40" fillId="5" borderId="1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 hidden="1"/>
    </xf>
    <xf numFmtId="2" fontId="30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7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/>
    </xf>
    <xf numFmtId="2" fontId="8" fillId="0" borderId="8" xfId="0" applyNumberFormat="1" applyFont="1" applyFill="1" applyBorder="1" applyAlignment="1" applyProtection="1">
      <alignment horizontal="center" vertical="center"/>
      <protection hidden="1"/>
    </xf>
    <xf numFmtId="165" fontId="8" fillId="0" borderId="8" xfId="0" applyNumberFormat="1" applyFont="1" applyFill="1" applyBorder="1" applyAlignment="1" applyProtection="1">
      <alignment horizontal="center" vertical="center"/>
      <protection hidden="1"/>
    </xf>
    <xf numFmtId="167" fontId="16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4" xfId="0" applyNumberFormat="1" applyFont="1" applyBorder="1" applyAlignment="1" applyProtection="1">
      <alignment horizontal="center" vertical="center"/>
      <protection hidden="1"/>
    </xf>
    <xf numFmtId="1" fontId="17" fillId="0" borderId="4" xfId="0" applyNumberFormat="1" applyFont="1" applyBorder="1" applyAlignment="1" applyProtection="1">
      <alignment horizontal="center" vertical="center"/>
      <protection hidden="1"/>
    </xf>
    <xf numFmtId="168" fontId="17" fillId="0" borderId="4" xfId="0" applyNumberFormat="1" applyFont="1" applyBorder="1" applyAlignment="1" applyProtection="1">
      <alignment horizontal="center" vertical="center"/>
      <protection hidden="1"/>
    </xf>
    <xf numFmtId="167" fontId="17" fillId="5" borderId="4" xfId="0" applyNumberFormat="1" applyFont="1" applyFill="1" applyBorder="1" applyAlignment="1" applyProtection="1">
      <alignment horizontal="center" vertical="center"/>
      <protection hidden="1"/>
    </xf>
    <xf numFmtId="2" fontId="8" fillId="0" borderId="8" xfId="0" applyNumberFormat="1" applyFont="1" applyFill="1" applyBorder="1" applyAlignment="1" applyProtection="1">
      <alignment horizontal="center"/>
      <protection hidden="1"/>
    </xf>
    <xf numFmtId="0" fontId="40" fillId="0" borderId="18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167" fontId="8" fillId="0" borderId="4" xfId="0" applyNumberFormat="1" applyFont="1" applyBorder="1" applyAlignment="1" applyProtection="1">
      <alignment horizontal="center" vertical="center"/>
      <protection hidden="1"/>
    </xf>
    <xf numFmtId="1" fontId="8" fillId="0" borderId="4" xfId="0" applyNumberFormat="1" applyFont="1" applyBorder="1" applyAlignment="1" applyProtection="1">
      <alignment horizontal="center" vertical="center"/>
      <protection hidden="1"/>
    </xf>
    <xf numFmtId="168" fontId="8" fillId="0" borderId="4" xfId="0" applyNumberFormat="1" applyFont="1" applyBorder="1" applyAlignment="1" applyProtection="1">
      <alignment horizontal="center" vertical="center"/>
      <protection hidden="1"/>
    </xf>
    <xf numFmtId="167" fontId="8" fillId="5" borderId="4" xfId="0" applyNumberFormat="1" applyFont="1" applyFill="1" applyBorder="1" applyAlignment="1" applyProtection="1">
      <alignment horizontal="center" vertical="center"/>
      <protection hidden="1"/>
    </xf>
    <xf numFmtId="168" fontId="8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2" fillId="5" borderId="13" xfId="0" applyFont="1" applyFill="1" applyBorder="1" applyAlignment="1">
      <alignment horizontal="center" vertical="center"/>
    </xf>
    <xf numFmtId="0" fontId="42" fillId="5" borderId="17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3" fontId="42" fillId="5" borderId="13" xfId="0" applyNumberFormat="1" applyFont="1" applyFill="1" applyBorder="1" applyAlignment="1">
      <alignment horizontal="center" vertical="center"/>
    </xf>
    <xf numFmtId="168" fontId="8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2" fillId="11" borderId="18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167" fontId="23" fillId="4" borderId="5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5" xfId="0" applyNumberFormat="1" applyFont="1" applyFill="1" applyBorder="1" applyAlignment="1" applyProtection="1">
      <alignment horizontal="center" vertical="center" wrapText="1"/>
      <protection locked="0" hidden="1"/>
    </xf>
    <xf numFmtId="167" fontId="23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>
      <alignment horizontal="center" vertical="center"/>
    </xf>
    <xf numFmtId="167" fontId="23" fillId="4" borderId="8" xfId="0" applyNumberFormat="1" applyFont="1" applyFill="1" applyBorder="1" applyAlignment="1" applyProtection="1">
      <alignment horizontal="center" vertical="center" wrapText="1"/>
      <protection locked="0"/>
    </xf>
    <xf numFmtId="168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2" fillId="0" borderId="23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 hidden="1"/>
    </xf>
    <xf numFmtId="166" fontId="8" fillId="0" borderId="8" xfId="0" applyNumberFormat="1" applyFont="1" applyFill="1" applyBorder="1" applyAlignment="1" applyProtection="1">
      <alignment horizontal="center" vertical="center"/>
      <protection hidden="1"/>
    </xf>
    <xf numFmtId="168" fontId="4" fillId="5" borderId="1" xfId="0" applyNumberFormat="1" applyFont="1" applyFill="1" applyBorder="1" applyAlignment="1" applyProtection="1">
      <alignment horizontal="center" wrapText="1"/>
      <protection locked="0"/>
    </xf>
    <xf numFmtId="0" fontId="40" fillId="0" borderId="17" xfId="0" applyFont="1" applyFill="1" applyBorder="1" applyAlignment="1">
      <alignment horizontal="center" vertical="center"/>
    </xf>
    <xf numFmtId="168" fontId="17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8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>
      <alignment horizontal="center" vertical="center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8" fillId="0" borderId="8" xfId="0" applyNumberFormat="1" applyFont="1" applyFill="1" applyBorder="1" applyAlignment="1" applyProtection="1">
      <alignment horizontal="center" vertical="center"/>
      <protection hidden="1"/>
    </xf>
    <xf numFmtId="0" fontId="40" fillId="5" borderId="16" xfId="0" applyFont="1" applyFill="1" applyBorder="1" applyAlignment="1">
      <alignment horizontal="center" vertical="center"/>
    </xf>
    <xf numFmtId="0" fontId="41" fillId="8" borderId="13" xfId="0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167" fontId="37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7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horizontal="center" vertical="center"/>
    </xf>
    <xf numFmtId="166" fontId="10" fillId="0" borderId="14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 applyProtection="1">
      <alignment horizontal="center" wrapText="1"/>
      <protection locked="0"/>
    </xf>
    <xf numFmtId="0" fontId="29" fillId="5" borderId="13" xfId="0" applyFont="1" applyFill="1" applyBorder="1" applyAlignment="1">
      <alignment horizontal="center"/>
    </xf>
    <xf numFmtId="167" fontId="4" fillId="4" borderId="1" xfId="0" applyNumberFormat="1" applyFont="1" applyFill="1" applyBorder="1" applyAlignment="1" applyProtection="1">
      <alignment horizontal="center" wrapText="1"/>
      <protection locked="0"/>
    </xf>
    <xf numFmtId="0" fontId="29" fillId="5" borderId="1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 applyProtection="1">
      <alignment horizontal="center"/>
      <protection locked="0"/>
    </xf>
    <xf numFmtId="166" fontId="10" fillId="0" borderId="14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 applyProtection="1">
      <alignment horizontal="center" vertical="center"/>
      <protection hidden="1"/>
    </xf>
    <xf numFmtId="167" fontId="17" fillId="11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0">
    <cellStyle name="Comma" xfId="1" builtinId="3"/>
    <cellStyle name="Comma 2" xfId="2"/>
    <cellStyle name="Comma 3" xfId="3"/>
    <cellStyle name="Comma 4" xfId="9"/>
    <cellStyle name="Normal" xfId="0" builtinId="0"/>
    <cellStyle name="Normal 2" xfId="4"/>
    <cellStyle name="Normal_Sheet1" xfId="5"/>
    <cellStyle name="Обычный 2" xfId="6"/>
    <cellStyle name="Обычный 3" xfId="7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ENGIDUNYAN\Network\Users\admin\Desktop\monitor\attachments_16700\attachments_16700\Aragacotn\Aragacotn\AmpopHavelvac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velvac 2"/>
    </sheetNames>
    <sheetDataSet>
      <sheetData sheetId="0" refreshError="1">
        <row r="13">
          <cell r="B13" t="str">
            <v>Ապարանի ԲԿ ՓԲԸ</v>
          </cell>
        </row>
        <row r="14">
          <cell r="B14" t="str">
            <v>Աշտարակի ԲԿ ՓԲԸ</v>
          </cell>
        </row>
        <row r="15">
          <cell r="B15" t="str">
            <v>"Թալինի Բժշկական
Կենտրոն"ՓԲԸ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B8" workbookViewId="0">
      <selection activeCell="G19" sqref="G19"/>
    </sheetView>
  </sheetViews>
  <sheetFormatPr defaultColWidth="9" defaultRowHeight="17.399999999999999"/>
  <cols>
    <col min="1" max="1" width="2.8984375" style="1" customWidth="1"/>
    <col min="2" max="2" width="18.8984375" style="1" customWidth="1"/>
    <col min="3" max="3" width="11" style="1" customWidth="1"/>
    <col min="4" max="4" width="10.09765625" style="1" customWidth="1"/>
    <col min="5" max="5" width="6.8984375" style="1" customWidth="1"/>
    <col min="6" max="6" width="9.3984375" style="1" customWidth="1"/>
    <col min="7" max="7" width="6.59765625" style="1" customWidth="1"/>
    <col min="8" max="8" width="9.8984375" style="1" customWidth="1"/>
    <col min="9" max="9" width="7.3984375" style="1" customWidth="1"/>
    <col min="10" max="10" width="9.8984375" style="1" customWidth="1"/>
    <col min="11" max="11" width="8.3984375" style="1" customWidth="1"/>
    <col min="12" max="12" width="11.09765625" style="1" customWidth="1"/>
    <col min="13" max="13" width="7.19921875" style="1" customWidth="1"/>
    <col min="14" max="14" width="12" style="1" customWidth="1"/>
    <col min="15" max="15" width="6.69921875" style="1" customWidth="1"/>
    <col min="16" max="16" width="8" style="1" customWidth="1"/>
    <col min="17" max="17" width="13.5" style="1" customWidth="1"/>
    <col min="18" max="18" width="26.199218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23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23" ht="59.25" customHeight="1">
      <c r="A2" s="282" t="s">
        <v>142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23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3" t="s">
        <v>69</v>
      </c>
      <c r="O3" s="283"/>
      <c r="P3" s="283"/>
      <c r="Q3" s="283"/>
    </row>
    <row r="4" spans="1:23" ht="18">
      <c r="B4" s="3"/>
      <c r="P4" s="1" t="s">
        <v>27</v>
      </c>
      <c r="Q4" s="7"/>
    </row>
    <row r="5" spans="1:23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23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23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23" s="5" customFormat="1" ht="14.25" customHeight="1" thickBot="1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s="36" customFormat="1" ht="53.25" customHeight="1" thickBot="1">
      <c r="A9" s="107" t="s">
        <v>0</v>
      </c>
      <c r="B9" s="97" t="s">
        <v>71</v>
      </c>
      <c r="C9" s="226">
        <v>3196234.85</v>
      </c>
      <c r="D9" s="227">
        <v>1007238</v>
      </c>
      <c r="E9" s="80">
        <f>SUM(D9*100/C9)</f>
        <v>31.513266304570827</v>
      </c>
      <c r="F9" s="81"/>
      <c r="G9" s="80">
        <f t="shared" ref="G9:G22" si="0">SUM(F9*100/C9)</f>
        <v>0</v>
      </c>
      <c r="H9" s="81"/>
      <c r="I9" s="80">
        <f>SUM(H9*100/C9)</f>
        <v>0</v>
      </c>
      <c r="J9" s="228"/>
      <c r="K9" s="80">
        <f t="shared" ref="K9:K14" si="1">SUM(J9*100/C9)</f>
        <v>0</v>
      </c>
      <c r="L9" s="229">
        <v>250264.68</v>
      </c>
      <c r="M9" s="80">
        <f t="shared" ref="M9:M23" si="2">SUM(L9*100/C9)</f>
        <v>7.8299840826777789</v>
      </c>
      <c r="N9" s="230">
        <f>675576-64741</f>
        <v>610835</v>
      </c>
      <c r="O9" s="80">
        <f>SUM(N9*100/C9)</f>
        <v>19.111080025924878</v>
      </c>
      <c r="P9" s="226">
        <v>345</v>
      </c>
      <c r="Q9" s="212">
        <v>-1.9210159870583701</v>
      </c>
      <c r="R9" s="35"/>
    </row>
    <row r="10" spans="1:23" s="37" customFormat="1" ht="63.75" customHeight="1" thickBot="1">
      <c r="A10" s="107" t="s">
        <v>1</v>
      </c>
      <c r="B10" s="97" t="s">
        <v>72</v>
      </c>
      <c r="C10" s="226">
        <v>367705</v>
      </c>
      <c r="D10" s="226">
        <v>324853</v>
      </c>
      <c r="E10" s="80">
        <f>SUM(D10*100/C10)</f>
        <v>88.346092655797449</v>
      </c>
      <c r="F10" s="81"/>
      <c r="G10" s="80">
        <f t="shared" si="0"/>
        <v>0</v>
      </c>
      <c r="H10" s="81"/>
      <c r="I10" s="80">
        <f t="shared" ref="I10:I22" si="3">SUM(H10*100/C10)</f>
        <v>0</v>
      </c>
      <c r="J10" s="228"/>
      <c r="K10" s="80">
        <f t="shared" si="1"/>
        <v>0</v>
      </c>
      <c r="L10" s="229">
        <v>35466</v>
      </c>
      <c r="M10" s="80">
        <f t="shared" si="2"/>
        <v>9.6452319114507556</v>
      </c>
      <c r="N10" s="227">
        <v>239336</v>
      </c>
      <c r="O10" s="80">
        <f t="shared" ref="O10:O23" si="4">SUM(N10*100/C10)</f>
        <v>65.089133952489092</v>
      </c>
      <c r="P10" s="226">
        <v>134</v>
      </c>
      <c r="Q10" s="212">
        <v>-3.0210839563371339</v>
      </c>
      <c r="R10" s="35"/>
      <c r="S10" s="36"/>
      <c r="T10" s="36"/>
      <c r="U10" s="36"/>
      <c r="V10" s="36"/>
      <c r="W10" s="36"/>
    </row>
    <row r="11" spans="1:23" ht="44.25" customHeight="1" thickBot="1">
      <c r="A11" s="107" t="s">
        <v>2</v>
      </c>
      <c r="B11" s="109" t="s">
        <v>95</v>
      </c>
      <c r="C11" s="226">
        <v>1377396</v>
      </c>
      <c r="D11" s="227">
        <v>287022</v>
      </c>
      <c r="E11" s="231">
        <f>SUM(D11*100/C11)</f>
        <v>20.83801608252093</v>
      </c>
      <c r="F11" s="227">
        <v>39320</v>
      </c>
      <c r="G11" s="231">
        <f t="shared" si="0"/>
        <v>2.8546619853694941</v>
      </c>
      <c r="H11" s="226"/>
      <c r="I11" s="231">
        <f t="shared" si="3"/>
        <v>0</v>
      </c>
      <c r="J11" s="229">
        <v>185467</v>
      </c>
      <c r="K11" s="231">
        <f>SUM(J11*100/C11)</f>
        <v>13.465045636839369</v>
      </c>
      <c r="L11" s="232"/>
      <c r="M11" s="80">
        <f t="shared" si="2"/>
        <v>0</v>
      </c>
      <c r="N11" s="227">
        <v>547506</v>
      </c>
      <c r="O11" s="80">
        <f t="shared" si="4"/>
        <v>39.749353127205246</v>
      </c>
      <c r="P11" s="226">
        <v>473</v>
      </c>
      <c r="Q11" s="212">
        <v>4.0015944498473779</v>
      </c>
      <c r="R11" s="6"/>
      <c r="T11" s="14"/>
    </row>
    <row r="12" spans="1:23" s="36" customFormat="1" ht="56.25" customHeight="1" thickBot="1">
      <c r="A12" s="107" t="s">
        <v>3</v>
      </c>
      <c r="B12" s="97" t="s">
        <v>73</v>
      </c>
      <c r="C12" s="226">
        <v>517882</v>
      </c>
      <c r="D12" s="227">
        <v>509450</v>
      </c>
      <c r="E12" s="231">
        <f t="shared" ref="E12:E23" si="5">SUM(D12*100/C12)</f>
        <v>98.371829876303863</v>
      </c>
      <c r="F12" s="227"/>
      <c r="G12" s="231">
        <f t="shared" si="0"/>
        <v>0</v>
      </c>
      <c r="H12" s="226"/>
      <c r="I12" s="231">
        <f t="shared" si="3"/>
        <v>0</v>
      </c>
      <c r="J12" s="229">
        <v>39893</v>
      </c>
      <c r="K12" s="231">
        <f t="shared" si="1"/>
        <v>7.7031061129755427</v>
      </c>
      <c r="L12" s="233"/>
      <c r="M12" s="231">
        <f>SUM(N12*100/C12)</f>
        <v>66.875272745528903</v>
      </c>
      <c r="N12" s="227">
        <v>346335</v>
      </c>
      <c r="O12" s="80">
        <f t="shared" si="4"/>
        <v>66.875272745528903</v>
      </c>
      <c r="P12" s="226">
        <v>298</v>
      </c>
      <c r="Q12" s="212">
        <v>4.6156587376792926</v>
      </c>
      <c r="R12" s="35"/>
    </row>
    <row r="13" spans="1:23" s="36" customFormat="1" ht="32.25" customHeight="1" thickBot="1">
      <c r="A13" s="107" t="s">
        <v>4</v>
      </c>
      <c r="B13" s="97" t="s">
        <v>82</v>
      </c>
      <c r="C13" s="226">
        <v>357918</v>
      </c>
      <c r="D13" s="227">
        <v>347268</v>
      </c>
      <c r="E13" s="231">
        <f t="shared" si="5"/>
        <v>97.02445811610481</v>
      </c>
      <c r="F13" s="227">
        <v>4978</v>
      </c>
      <c r="G13" s="231">
        <f t="shared" si="0"/>
        <v>1.3908213613173968</v>
      </c>
      <c r="H13" s="226"/>
      <c r="I13" s="231">
        <f t="shared" si="3"/>
        <v>0</v>
      </c>
      <c r="J13" s="229">
        <v>10540</v>
      </c>
      <c r="K13" s="231">
        <f t="shared" si="1"/>
        <v>2.9448085874418162</v>
      </c>
      <c r="L13" s="226"/>
      <c r="M13" s="231">
        <f t="shared" si="2"/>
        <v>0</v>
      </c>
      <c r="N13" s="227">
        <v>229084</v>
      </c>
      <c r="O13" s="231">
        <f t="shared" si="4"/>
        <v>64.004604406595931</v>
      </c>
      <c r="P13" s="226">
        <v>238</v>
      </c>
      <c r="Q13" s="212">
        <v>1.7739657897261463</v>
      </c>
      <c r="R13" s="35"/>
    </row>
    <row r="14" spans="1:23" s="36" customFormat="1" ht="59.25" customHeight="1" thickBot="1">
      <c r="A14" s="107" t="s">
        <v>5</v>
      </c>
      <c r="B14" s="97" t="s">
        <v>74</v>
      </c>
      <c r="C14" s="226">
        <v>650959</v>
      </c>
      <c r="D14" s="227">
        <v>91704</v>
      </c>
      <c r="E14" s="231">
        <f t="shared" si="5"/>
        <v>14.087523177342966</v>
      </c>
      <c r="F14" s="227">
        <v>78458</v>
      </c>
      <c r="G14" s="231">
        <f t="shared" si="0"/>
        <v>12.052679200994225</v>
      </c>
      <c r="H14" s="226"/>
      <c r="I14" s="231">
        <f>SUM(H14*100/C14)</f>
        <v>0</v>
      </c>
      <c r="J14" s="229">
        <v>21936</v>
      </c>
      <c r="K14" s="231">
        <f t="shared" si="1"/>
        <v>3.3697974834052529</v>
      </c>
      <c r="L14" s="228"/>
      <c r="M14" s="231">
        <f t="shared" si="2"/>
        <v>0</v>
      </c>
      <c r="N14" s="227">
        <v>343450</v>
      </c>
      <c r="O14" s="231">
        <f t="shared" si="4"/>
        <v>52.760619332400353</v>
      </c>
      <c r="P14" s="226">
        <v>302</v>
      </c>
      <c r="Q14" s="212">
        <v>2.0454329294560618</v>
      </c>
      <c r="R14" s="35"/>
    </row>
    <row r="15" spans="1:23" ht="30" customHeight="1" thickBot="1">
      <c r="A15" s="107" t="s">
        <v>6</v>
      </c>
      <c r="B15" s="97" t="s">
        <v>75</v>
      </c>
      <c r="C15" s="226"/>
      <c r="D15" s="227"/>
      <c r="E15" s="80"/>
      <c r="F15" s="227"/>
      <c r="G15" s="80"/>
      <c r="H15" s="227"/>
      <c r="I15" s="80"/>
      <c r="J15" s="234"/>
      <c r="K15" s="231"/>
      <c r="L15" s="228"/>
      <c r="M15" s="231"/>
      <c r="N15" s="227"/>
      <c r="O15" s="80"/>
      <c r="P15" s="226"/>
      <c r="Q15" s="212"/>
      <c r="R15" s="6"/>
    </row>
    <row r="16" spans="1:23" ht="40.5" customHeight="1" thickBot="1">
      <c r="A16" s="107" t="s">
        <v>7</v>
      </c>
      <c r="B16" s="97" t="s">
        <v>66</v>
      </c>
      <c r="C16" s="226">
        <v>296554.90000000002</v>
      </c>
      <c r="D16" s="227">
        <v>165753.79999999999</v>
      </c>
      <c r="E16" s="80">
        <f>SUM(D16*100/C16)</f>
        <v>55.893124679443829</v>
      </c>
      <c r="F16" s="227">
        <v>88481</v>
      </c>
      <c r="G16" s="80">
        <f>SUM(F16*100/C16)</f>
        <v>29.836296753147561</v>
      </c>
      <c r="H16" s="81"/>
      <c r="I16" s="80">
        <f>SUM(H16*100/C16)</f>
        <v>0</v>
      </c>
      <c r="J16" s="229">
        <v>24507</v>
      </c>
      <c r="K16" s="80">
        <f t="shared" ref="K16:K23" si="6">SUM(J16*100/C16)</f>
        <v>8.26389987149091</v>
      </c>
      <c r="L16" s="226"/>
      <c r="M16" s="80">
        <f t="shared" si="2"/>
        <v>0</v>
      </c>
      <c r="N16" s="227">
        <v>193675.5</v>
      </c>
      <c r="O16" s="80">
        <f>SUM(N16*100/C16)</f>
        <v>65.308480824292559</v>
      </c>
      <c r="P16" s="226">
        <v>105</v>
      </c>
      <c r="Q16" s="212">
        <v>3.8955802641418646</v>
      </c>
      <c r="R16" s="6"/>
    </row>
    <row r="17" spans="1:18" s="36" customFormat="1" ht="41.25" customHeight="1" thickBot="1">
      <c r="A17" s="107" t="s">
        <v>8</v>
      </c>
      <c r="B17" s="97" t="s">
        <v>83</v>
      </c>
      <c r="C17" s="226">
        <v>354241.8</v>
      </c>
      <c r="D17" s="227">
        <v>297178.2</v>
      </c>
      <c r="E17" s="80">
        <f t="shared" si="5"/>
        <v>83.891342015538541</v>
      </c>
      <c r="F17" s="226"/>
      <c r="G17" s="80">
        <f t="shared" si="0"/>
        <v>0</v>
      </c>
      <c r="H17" s="81"/>
      <c r="I17" s="80">
        <f t="shared" si="3"/>
        <v>0</v>
      </c>
      <c r="J17" s="229">
        <v>17330.5</v>
      </c>
      <c r="K17" s="235">
        <f t="shared" si="6"/>
        <v>4.8922797930678987</v>
      </c>
      <c r="L17" s="236"/>
      <c r="M17" s="235">
        <f t="shared" si="2"/>
        <v>0</v>
      </c>
      <c r="N17" s="227">
        <v>228385</v>
      </c>
      <c r="O17" s="80">
        <f t="shared" si="4"/>
        <v>64.471499410854392</v>
      </c>
      <c r="P17" s="226">
        <v>170</v>
      </c>
      <c r="Q17" s="212">
        <v>1.7852531221198429</v>
      </c>
      <c r="R17" s="35"/>
    </row>
    <row r="18" spans="1:18" s="36" customFormat="1" ht="41.25" customHeight="1" thickBot="1">
      <c r="A18" s="107" t="s">
        <v>9</v>
      </c>
      <c r="B18" s="159" t="s">
        <v>84</v>
      </c>
      <c r="C18" s="226">
        <v>190394</v>
      </c>
      <c r="D18" s="227">
        <v>147203.6</v>
      </c>
      <c r="E18" s="80">
        <f t="shared" si="5"/>
        <v>77.315251531035642</v>
      </c>
      <c r="F18" s="227">
        <v>22077.4</v>
      </c>
      <c r="G18" s="237">
        <f t="shared" si="0"/>
        <v>11.595638518020525</v>
      </c>
      <c r="H18" s="238"/>
      <c r="I18" s="237">
        <f t="shared" si="3"/>
        <v>0</v>
      </c>
      <c r="J18" s="239"/>
      <c r="K18" s="80">
        <f t="shared" si="6"/>
        <v>0</v>
      </c>
      <c r="L18" s="229">
        <v>2841.6000000000099</v>
      </c>
      <c r="M18" s="80">
        <f t="shared" si="2"/>
        <v>1.4924840068489604</v>
      </c>
      <c r="N18" s="227">
        <v>137395.9</v>
      </c>
      <c r="O18" s="240">
        <f t="shared" si="4"/>
        <v>72.163986260071226</v>
      </c>
      <c r="P18" s="226">
        <v>142</v>
      </c>
      <c r="Q18" s="212">
        <v>-0.20889250144580326</v>
      </c>
      <c r="R18" s="35"/>
    </row>
    <row r="19" spans="1:18" s="36" customFormat="1" ht="41.25" customHeight="1" thickBot="1">
      <c r="A19" s="107" t="s">
        <v>10</v>
      </c>
      <c r="B19" s="97" t="s">
        <v>88</v>
      </c>
      <c r="C19" s="226">
        <v>261719</v>
      </c>
      <c r="D19" s="227">
        <v>112732</v>
      </c>
      <c r="E19" s="80">
        <f t="shared" si="5"/>
        <v>43.073678257978976</v>
      </c>
      <c r="F19" s="227">
        <v>142455</v>
      </c>
      <c r="G19" s="237">
        <f t="shared" si="0"/>
        <v>54.43051517085118</v>
      </c>
      <c r="H19" s="238"/>
      <c r="I19" s="237">
        <f t="shared" si="3"/>
        <v>0</v>
      </c>
      <c r="J19" s="229">
        <v>22130</v>
      </c>
      <c r="K19" s="80">
        <f t="shared" si="6"/>
        <v>8.455633714021527</v>
      </c>
      <c r="L19" s="241"/>
      <c r="M19" s="80">
        <f t="shared" si="2"/>
        <v>0</v>
      </c>
      <c r="N19" s="227">
        <v>178597</v>
      </c>
      <c r="O19" s="240">
        <f t="shared" si="4"/>
        <v>68.239982576733055</v>
      </c>
      <c r="P19" s="226">
        <v>96</v>
      </c>
      <c r="Q19" s="212">
        <v>2.8992988229868675</v>
      </c>
      <c r="R19" s="35"/>
    </row>
    <row r="20" spans="1:18" s="36" customFormat="1" ht="41.25" customHeight="1" thickBot="1">
      <c r="A20" s="107" t="s">
        <v>11</v>
      </c>
      <c r="B20" s="97" t="s">
        <v>89</v>
      </c>
      <c r="C20" s="226">
        <v>60285</v>
      </c>
      <c r="D20" s="227">
        <v>53843</v>
      </c>
      <c r="E20" s="80">
        <f t="shared" si="5"/>
        <v>89.314091399187191</v>
      </c>
      <c r="F20" s="227"/>
      <c r="G20" s="237"/>
      <c r="H20" s="238"/>
      <c r="I20" s="237">
        <f t="shared" si="3"/>
        <v>0</v>
      </c>
      <c r="J20" s="239"/>
      <c r="K20" s="80">
        <f t="shared" si="6"/>
        <v>0</v>
      </c>
      <c r="L20" s="229">
        <v>8639</v>
      </c>
      <c r="M20" s="80">
        <f t="shared" si="2"/>
        <v>14.330264576594509</v>
      </c>
      <c r="N20" s="227">
        <v>48348</v>
      </c>
      <c r="O20" s="240">
        <f t="shared" si="4"/>
        <v>80.199054491166962</v>
      </c>
      <c r="P20" s="226">
        <v>41</v>
      </c>
      <c r="Q20" s="212">
        <v>-16.928427962572869</v>
      </c>
      <c r="R20" s="35"/>
    </row>
    <row r="21" spans="1:18" s="36" customFormat="1" ht="56.25" customHeight="1" thickBot="1">
      <c r="A21" s="107" t="s">
        <v>12</v>
      </c>
      <c r="B21" s="97" t="s">
        <v>67</v>
      </c>
      <c r="C21" s="226">
        <v>3136082</v>
      </c>
      <c r="D21" s="227">
        <v>1288347</v>
      </c>
      <c r="E21" s="80">
        <f>SUM(D21*100/C21)</f>
        <v>41.081419427170587</v>
      </c>
      <c r="F21" s="230">
        <v>1149336</v>
      </c>
      <c r="G21" s="237">
        <f>SUM(F21*100/C21)</f>
        <v>36.648786606982853</v>
      </c>
      <c r="H21" s="238"/>
      <c r="I21" s="237">
        <f>SUM(H21*100/C21)</f>
        <v>0</v>
      </c>
      <c r="J21" s="229">
        <v>122348</v>
      </c>
      <c r="K21" s="237">
        <f t="shared" si="6"/>
        <v>3.901301050163867</v>
      </c>
      <c r="L21" s="242"/>
      <c r="M21" s="237">
        <f>SUM(L21*100/C21)</f>
        <v>0</v>
      </c>
      <c r="N21" s="230">
        <v>1813254</v>
      </c>
      <c r="O21" s="80">
        <f>SUM(N21*100/C21)</f>
        <v>57.819087638652306</v>
      </c>
      <c r="P21" s="226">
        <v>525</v>
      </c>
      <c r="Q21" s="212">
        <v>0.83592447396278169</v>
      </c>
      <c r="R21" s="35"/>
    </row>
    <row r="22" spans="1:18" s="36" customFormat="1" ht="41.25" customHeight="1" thickBot="1">
      <c r="A22" s="107" t="s">
        <v>13</v>
      </c>
      <c r="B22" s="97" t="s">
        <v>68</v>
      </c>
      <c r="C22" s="226">
        <v>479318</v>
      </c>
      <c r="D22" s="227">
        <v>445805</v>
      </c>
      <c r="E22" s="80">
        <f t="shared" si="5"/>
        <v>93.008190804434633</v>
      </c>
      <c r="F22" s="227"/>
      <c r="G22" s="237">
        <f t="shared" si="0"/>
        <v>0</v>
      </c>
      <c r="H22" s="238"/>
      <c r="I22" s="237">
        <f t="shared" si="3"/>
        <v>0</v>
      </c>
      <c r="J22" s="228"/>
      <c r="K22" s="80">
        <f t="shared" si="6"/>
        <v>0</v>
      </c>
      <c r="L22" s="229">
        <v>40538</v>
      </c>
      <c r="M22" s="237">
        <f t="shared" si="2"/>
        <v>8.4574332697707995</v>
      </c>
      <c r="N22" s="227">
        <v>318791</v>
      </c>
      <c r="O22" s="80">
        <f t="shared" si="4"/>
        <v>66.509290283277494</v>
      </c>
      <c r="P22" s="226">
        <v>123</v>
      </c>
      <c r="Q22" s="212">
        <v>-7.9893260176349319</v>
      </c>
      <c r="R22" s="35"/>
    </row>
    <row r="23" spans="1:18">
      <c r="A23" s="38"/>
      <c r="B23" s="39" t="s">
        <v>17</v>
      </c>
      <c r="C23" s="222">
        <f>SUM(C9:C22)</f>
        <v>11246689.550000001</v>
      </c>
      <c r="D23" s="222">
        <f>SUM(D9:D22)</f>
        <v>5078397.5999999996</v>
      </c>
      <c r="E23" s="80">
        <f t="shared" si="5"/>
        <v>45.154599292731426</v>
      </c>
      <c r="F23" s="222">
        <f>SUM(F9:F22)</f>
        <v>1525105.4</v>
      </c>
      <c r="G23" s="237">
        <f>SUM(F23*100/C23)</f>
        <v>13.560482782242353</v>
      </c>
      <c r="H23" s="223"/>
      <c r="I23" s="237">
        <v>29.043827791216067</v>
      </c>
      <c r="J23" s="224">
        <f>SUM(J9:J22)</f>
        <v>444151.5</v>
      </c>
      <c r="K23" s="80">
        <f t="shared" si="6"/>
        <v>3.9491754264702714</v>
      </c>
      <c r="L23" s="225">
        <f>SUM(L9:L22)</f>
        <v>337749.28</v>
      </c>
      <c r="M23" s="237">
        <f t="shared" si="2"/>
        <v>3.0030995209608142</v>
      </c>
      <c r="N23" s="225">
        <f>SUM(N9:N22)</f>
        <v>5234992.4000000004</v>
      </c>
      <c r="O23" s="80">
        <f t="shared" si="4"/>
        <v>46.546962790486205</v>
      </c>
      <c r="P23" s="224">
        <f>SUM(P9:P22)</f>
        <v>2992</v>
      </c>
      <c r="Q23" s="213">
        <v>-0.58720000000000006</v>
      </c>
    </row>
    <row r="24" spans="1:18" s="10" customFormat="1" ht="15.6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47"/>
    </row>
    <row r="25" spans="1:18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</sheetData>
  <protectedRanges>
    <protectedRange sqref="F9" name="Range2_1_2_1_1"/>
    <protectedRange sqref="D14" name="Range2_1_2_1_2_14"/>
    <protectedRange sqref="F20" name="Range2_1_2_1_2_28"/>
    <protectedRange sqref="F22" name="Range2_1_2_1_2_33"/>
    <protectedRange sqref="F12" name="Range2_1_2_1_2_11"/>
    <protectedRange sqref="D15" name="Range2_1_2_1_2_16"/>
    <protectedRange sqref="F15" name="Range2_1_2_1_2_17"/>
    <protectedRange sqref="J15" name="Range2_1_2_1_2_19"/>
    <protectedRange sqref="H15" name="Range2_1_2_1_2_22"/>
    <protectedRange sqref="D9" name="Range2_1_2_1"/>
    <protectedRange sqref="D11" name="Range2_1_2_1_2"/>
    <protectedRange sqref="F11" name="Range2_1_2_1_2_1"/>
    <protectedRange sqref="D12" name="Range2_1_2_1_2_2"/>
    <protectedRange sqref="D13" name="Range2_1_2_1_2_3"/>
    <protectedRange sqref="F13" name="Range2_1_2_1_2_4"/>
    <protectedRange sqref="F14" name="Range2_1_2_1_2_8"/>
    <protectedRange sqref="D16" name="Range2_1_2_1_2_9"/>
    <protectedRange sqref="F16" name="Range2_1_2_1_2_18"/>
    <protectedRange sqref="D17" name="Range2_1_2_1_2_20"/>
    <protectedRange sqref="D18" name="Range2_1_2_1_2_21"/>
    <protectedRange sqref="F18" name="Range2_1_2_1_2_25"/>
    <protectedRange sqref="D19" name="Range2_1_2_1_2_26"/>
    <protectedRange sqref="F19" name="Range2_1_2_1_2_29"/>
    <protectedRange sqref="D20" name="Range2_1_2_1_2_31"/>
    <protectedRange sqref="D21" name="Range2_1_2_1_2_38"/>
    <protectedRange sqref="F21" name="Range2_1_2_1_2_39"/>
    <protectedRange sqref="D22" name="Range2_1_2_1_2_40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3" right="0.2" top="0.2" bottom="0.24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B1" workbookViewId="0">
      <selection activeCell="C9" sqref="C9:Q12"/>
    </sheetView>
  </sheetViews>
  <sheetFormatPr defaultColWidth="9" defaultRowHeight="17.399999999999999"/>
  <cols>
    <col min="1" max="1" width="3.8984375" style="1" customWidth="1"/>
    <col min="2" max="2" width="23.3984375" style="1" customWidth="1"/>
    <col min="3" max="3" width="8.8984375" style="1" customWidth="1"/>
    <col min="4" max="4" width="10.09765625" style="1" customWidth="1"/>
    <col min="5" max="5" width="7.3984375" style="1" customWidth="1"/>
    <col min="6" max="6" width="8.69921875" style="1" customWidth="1"/>
    <col min="7" max="7" width="6.8984375" style="1" customWidth="1"/>
    <col min="8" max="8" width="6.59765625" style="1" customWidth="1"/>
    <col min="9" max="9" width="6.3984375" style="1" customWidth="1"/>
    <col min="10" max="10" width="7.5" style="1" customWidth="1"/>
    <col min="11" max="11" width="6.59765625" style="1" customWidth="1"/>
    <col min="12" max="12" width="11.19921875" style="1" customWidth="1"/>
    <col min="13" max="13" width="5.59765625" style="1" customWidth="1"/>
    <col min="14" max="14" width="9" style="1" customWidth="1"/>
    <col min="15" max="15" width="6.59765625" style="1" customWidth="1"/>
    <col min="16" max="16" width="5.3984375" style="1" customWidth="1"/>
    <col min="17" max="17" width="7.19921875" style="1" customWidth="1"/>
    <col min="18" max="18" width="25.699218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18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18" ht="59.25" customHeight="1">
      <c r="A2" s="282" t="s">
        <v>115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18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64</v>
      </c>
      <c r="O3" s="283"/>
      <c r="P3" s="283"/>
      <c r="Q3" s="283"/>
    </row>
    <row r="4" spans="1:18" ht="18">
      <c r="B4" s="3"/>
      <c r="P4" s="1" t="s">
        <v>27</v>
      </c>
      <c r="Q4" s="7"/>
    </row>
    <row r="5" spans="1:18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18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18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18" s="5" customFormat="1" ht="14.25" customHeight="1" thickBot="1">
      <c r="A8" s="15">
        <v>1</v>
      </c>
      <c r="B8" s="58">
        <v>2</v>
      </c>
      <c r="C8" s="58">
        <v>3</v>
      </c>
      <c r="D8" s="58">
        <v>4</v>
      </c>
      <c r="E8" s="59">
        <v>5</v>
      </c>
      <c r="F8" s="58">
        <v>6</v>
      </c>
      <c r="G8" s="59">
        <v>7</v>
      </c>
      <c r="H8" s="58">
        <v>8</v>
      </c>
      <c r="I8" s="59">
        <v>9</v>
      </c>
      <c r="J8" s="58">
        <v>10</v>
      </c>
      <c r="K8" s="59">
        <v>11</v>
      </c>
      <c r="L8" s="58">
        <v>12</v>
      </c>
      <c r="M8" s="59">
        <v>13</v>
      </c>
      <c r="N8" s="58">
        <v>14</v>
      </c>
      <c r="O8" s="59">
        <v>15</v>
      </c>
      <c r="P8" s="60">
        <v>16</v>
      </c>
      <c r="Q8" s="59">
        <v>17</v>
      </c>
      <c r="R8" s="4"/>
    </row>
    <row r="9" spans="1:18" ht="44.25" customHeight="1" thickBot="1">
      <c r="A9" s="117" t="s">
        <v>0</v>
      </c>
      <c r="B9" s="118" t="s">
        <v>116</v>
      </c>
      <c r="C9" s="257">
        <v>249390.6</v>
      </c>
      <c r="D9" s="152">
        <v>184947.4</v>
      </c>
      <c r="E9" s="22">
        <f>SUM(D9*100/C9)</f>
        <v>74.159731762143394</v>
      </c>
      <c r="F9" s="152">
        <v>33516.5</v>
      </c>
      <c r="G9" s="22">
        <f>SUM(F9*100/C9)</f>
        <v>13.439359783408035</v>
      </c>
      <c r="H9" s="21"/>
      <c r="I9" s="22">
        <f>SUM(H9*100/C9)</f>
        <v>0</v>
      </c>
      <c r="J9" s="151">
        <v>97.76</v>
      </c>
      <c r="K9" s="41">
        <f>SUM(J9*100/C9)</f>
        <v>3.9199552829978355E-2</v>
      </c>
      <c r="L9" s="158"/>
      <c r="M9" s="22">
        <f>SUM(L9*100/C9)</f>
        <v>0</v>
      </c>
      <c r="N9" s="152">
        <v>202843</v>
      </c>
      <c r="O9" s="22">
        <f>SUM(N9*100/C9)</f>
        <v>81.335463325402003</v>
      </c>
      <c r="P9" s="208">
        <v>176</v>
      </c>
      <c r="Q9" s="212">
        <v>1.1707871363835276E-2</v>
      </c>
      <c r="R9" s="18"/>
    </row>
    <row r="10" spans="1:18" ht="43.5" customHeight="1" thickBot="1">
      <c r="A10" s="117" t="s">
        <v>1</v>
      </c>
      <c r="B10" s="118" t="s">
        <v>117</v>
      </c>
      <c r="C10" s="258">
        <v>148624</v>
      </c>
      <c r="D10" s="152">
        <v>93035</v>
      </c>
      <c r="E10" s="22">
        <f>SUM(D10*100/C10)</f>
        <v>62.597561632037895</v>
      </c>
      <c r="F10" s="152">
        <v>12260</v>
      </c>
      <c r="G10" s="22">
        <f>SUM(F10*100/C10)</f>
        <v>8.2490041985143723</v>
      </c>
      <c r="H10" s="21"/>
      <c r="I10" s="22">
        <f>SUM(H10*100/C10)</f>
        <v>0</v>
      </c>
      <c r="J10" s="151">
        <v>96</v>
      </c>
      <c r="K10" s="41">
        <f>SUM(J10*100/C10)</f>
        <v>6.4592528797502421E-2</v>
      </c>
      <c r="L10" s="152"/>
      <c r="M10" s="22">
        <f>SUM(L10*100/C10)</f>
        <v>0</v>
      </c>
      <c r="N10" s="152">
        <v>97487</v>
      </c>
      <c r="O10" s="22">
        <f>SUM(N10*100/C10)</f>
        <v>65.593040155022067</v>
      </c>
      <c r="P10" s="209">
        <v>124</v>
      </c>
      <c r="Q10" s="212">
        <v>3.2691033973135462E-2</v>
      </c>
      <c r="R10" s="6"/>
    </row>
    <row r="11" spans="1:18" ht="45.75" customHeight="1" thickBot="1">
      <c r="A11" s="117" t="s">
        <v>2</v>
      </c>
      <c r="B11" s="118" t="s">
        <v>118</v>
      </c>
      <c r="C11" s="257">
        <v>50501</v>
      </c>
      <c r="D11" s="152">
        <v>37246</v>
      </c>
      <c r="E11" s="22">
        <f>SUM(D11*100/C11)</f>
        <v>73.752994990198218</v>
      </c>
      <c r="F11" s="152">
        <v>1347</v>
      </c>
      <c r="G11" s="259">
        <f>SUM(F11*100/C11)</f>
        <v>2.6672739153680127</v>
      </c>
      <c r="H11" s="260"/>
      <c r="I11" s="259">
        <f>SUM(H11*100/C11)</f>
        <v>0</v>
      </c>
      <c r="J11" s="158">
        <v>0</v>
      </c>
      <c r="K11" s="261">
        <f>SUM(J11*100/C11)</f>
        <v>0</v>
      </c>
      <c r="L11" s="262"/>
      <c r="M11" s="259">
        <f>SUM(L11*100/C11)</f>
        <v>0</v>
      </c>
      <c r="N11" s="152">
        <v>32342</v>
      </c>
      <c r="O11" s="259">
        <f>SUM(N11*100/C11)</f>
        <v>64.042296192154609</v>
      </c>
      <c r="P11" s="209">
        <v>28</v>
      </c>
      <c r="Q11" s="213">
        <v>0</v>
      </c>
      <c r="R11" s="6"/>
    </row>
    <row r="12" spans="1:18" ht="29.25" customHeight="1">
      <c r="A12" s="77"/>
      <c r="B12" s="78" t="s">
        <v>17</v>
      </c>
      <c r="C12" s="26">
        <v>448515.6</v>
      </c>
      <c r="D12" s="26">
        <v>315228.40000000002</v>
      </c>
      <c r="E12" s="22">
        <v>70.282594406972706</v>
      </c>
      <c r="F12" s="26">
        <v>47123.5</v>
      </c>
      <c r="G12" s="259">
        <v>10.506546483555979</v>
      </c>
      <c r="H12" s="26"/>
      <c r="I12" s="259">
        <v>0</v>
      </c>
      <c r="J12" s="26">
        <v>193.76</v>
      </c>
      <c r="K12" s="41">
        <v>4.3200281105049636E-2</v>
      </c>
      <c r="L12" s="26"/>
      <c r="M12" s="259">
        <v>12.593764046625848</v>
      </c>
      <c r="N12" s="257">
        <v>332672</v>
      </c>
      <c r="O12" s="259">
        <v>74.171779086390757</v>
      </c>
      <c r="P12" s="28">
        <v>328</v>
      </c>
      <c r="Q12" s="51">
        <v>1.4999999999999999E-2</v>
      </c>
      <c r="R12" s="9"/>
    </row>
    <row r="14" spans="1:18" s="10" customFormat="1" ht="15.6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8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8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</sheetData>
  <protectedRanges>
    <protectedRange sqref="D9" name="Range2_1_2_1"/>
    <protectedRange sqref="F9" name="Range2_1_2_1_1"/>
    <protectedRange sqref="D10" name="Range2_1_2_1_2"/>
    <protectedRange sqref="F10" name="Range2_1_2_1_2_1"/>
    <protectedRange sqref="D11" name="Range2_1_2_1_2_2"/>
    <protectedRange sqref="F11" name="Range2_1_2_1_2_3"/>
  </protectedRanges>
  <mergeCells count="20">
    <mergeCell ref="I5:I7"/>
    <mergeCell ref="P5:P7"/>
    <mergeCell ref="J5:J7"/>
    <mergeCell ref="K5:K6"/>
    <mergeCell ref="J1:P1"/>
    <mergeCell ref="A2:P2"/>
    <mergeCell ref="N3:Q3"/>
    <mergeCell ref="A5:A7"/>
    <mergeCell ref="B5:B7"/>
    <mergeCell ref="C5:C7"/>
    <mergeCell ref="D5:D7"/>
    <mergeCell ref="E5:E7"/>
    <mergeCell ref="Q5:Q6"/>
    <mergeCell ref="L5:L7"/>
    <mergeCell ref="M5:M6"/>
    <mergeCell ref="N5:N7"/>
    <mergeCell ref="O5:O6"/>
    <mergeCell ref="F5:F7"/>
    <mergeCell ref="G5:G7"/>
    <mergeCell ref="H5:H7"/>
  </mergeCells>
  <pageMargins left="0.2" right="0.2" top="0.35" bottom="0.21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2" workbookViewId="0">
      <selection activeCell="F15" sqref="F15"/>
    </sheetView>
  </sheetViews>
  <sheetFormatPr defaultColWidth="9" defaultRowHeight="17.399999999999999"/>
  <cols>
    <col min="1" max="1" width="3.8984375" style="1" customWidth="1"/>
    <col min="2" max="2" width="23.3984375" style="1" customWidth="1"/>
    <col min="3" max="3" width="9.5" style="1" customWidth="1"/>
    <col min="4" max="4" width="10.09765625" style="1" customWidth="1"/>
    <col min="5" max="5" width="7.3984375" style="1" customWidth="1"/>
    <col min="6" max="6" width="8.69921875" style="1" customWidth="1"/>
    <col min="7" max="7" width="6.8984375" style="1" customWidth="1"/>
    <col min="8" max="8" width="9.19921875" style="1" customWidth="1"/>
    <col min="9" max="9" width="6.3984375" style="1" customWidth="1"/>
    <col min="10" max="10" width="7.5" style="1" customWidth="1"/>
    <col min="11" max="11" width="6.59765625" style="1" customWidth="1"/>
    <col min="12" max="12" width="6.19921875" style="1" customWidth="1"/>
    <col min="13" max="13" width="5.59765625" style="1" customWidth="1"/>
    <col min="14" max="14" width="9" style="1" customWidth="1"/>
    <col min="15" max="15" width="6.59765625" style="1" customWidth="1"/>
    <col min="16" max="16" width="5.8984375" style="1" customWidth="1"/>
    <col min="17" max="17" width="8.09765625" style="1" customWidth="1"/>
    <col min="18" max="18" width="9.89843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18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18" ht="59.25" customHeight="1">
      <c r="A2" s="282" t="s">
        <v>114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18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65</v>
      </c>
      <c r="O3" s="287"/>
      <c r="P3" s="287"/>
      <c r="Q3" s="287"/>
    </row>
    <row r="4" spans="1:18" ht="18">
      <c r="B4" s="3"/>
      <c r="P4" s="1" t="s">
        <v>27</v>
      </c>
      <c r="Q4" s="7"/>
    </row>
    <row r="5" spans="1:18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18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18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18" s="5" customFormat="1" ht="14.25" customHeight="1" thickBot="1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18" ht="49.5" customHeight="1" thickBot="1">
      <c r="A9" s="98">
        <v>1</v>
      </c>
      <c r="B9" s="44" t="s">
        <v>111</v>
      </c>
      <c r="C9" s="264">
        <v>286452.7</v>
      </c>
      <c r="D9" s="265">
        <v>184248</v>
      </c>
      <c r="E9" s="266">
        <f>SUM(D9*100/C9)</f>
        <v>64.320566711362815</v>
      </c>
      <c r="F9" s="265">
        <v>66004.399999999994</v>
      </c>
      <c r="G9" s="266">
        <f>SUM(F9*100/C9)</f>
        <v>23.041989131189894</v>
      </c>
      <c r="H9" s="265">
        <v>2370</v>
      </c>
      <c r="I9" s="266">
        <f>SUM(H9*100/C9)</f>
        <v>0.82736172498984994</v>
      </c>
      <c r="J9" s="267">
        <v>4361.6000000000004</v>
      </c>
      <c r="K9" s="266">
        <f>SUM(J9*100/C9)</f>
        <v>1.52262485220073</v>
      </c>
      <c r="L9" s="264"/>
      <c r="M9" s="266"/>
      <c r="N9" s="265">
        <v>213483.1</v>
      </c>
      <c r="O9" s="266">
        <f>SUM(N9*100/C9)</f>
        <v>74.526475051553007</v>
      </c>
      <c r="P9" s="245">
        <v>153</v>
      </c>
      <c r="Q9" s="219">
        <v>0.51768482506090219</v>
      </c>
      <c r="R9" s="18"/>
    </row>
    <row r="10" spans="1:18" ht="45.75" customHeight="1" thickBot="1">
      <c r="A10" s="24" t="s">
        <v>1</v>
      </c>
      <c r="B10" s="44" t="s">
        <v>112</v>
      </c>
      <c r="C10" s="264">
        <v>239433.5</v>
      </c>
      <c r="D10" s="265">
        <v>165006.5</v>
      </c>
      <c r="E10" s="266">
        <f>SUM(D10*100/C10)</f>
        <v>68.915377338592975</v>
      </c>
      <c r="F10" s="265">
        <v>48832.5</v>
      </c>
      <c r="G10" s="266">
        <f>SUM(F10*100/C10)</f>
        <v>20.39501573505796</v>
      </c>
      <c r="H10" s="265">
        <v>1540</v>
      </c>
      <c r="I10" s="266">
        <f>SUM(H10*100/C10)</f>
        <v>0.64318485090849864</v>
      </c>
      <c r="J10" s="267">
        <v>11457.2</v>
      </c>
      <c r="K10" s="266">
        <f>SUM(J10*100/C10)</f>
        <v>4.7851282297589934</v>
      </c>
      <c r="L10" s="268"/>
      <c r="M10" s="266"/>
      <c r="N10" s="265">
        <v>156810.6</v>
      </c>
      <c r="O10" s="266">
        <f>SUM(N10*100/C10)</f>
        <v>65.492339209007923</v>
      </c>
      <c r="P10" s="269">
        <v>157</v>
      </c>
      <c r="Q10" s="219">
        <v>1.6334250209057506</v>
      </c>
      <c r="R10" s="6"/>
    </row>
    <row r="11" spans="1:18" s="14" customFormat="1" ht="42.75" customHeight="1" thickBot="1">
      <c r="A11" s="24" t="s">
        <v>2</v>
      </c>
      <c r="B11" s="44" t="s">
        <v>113</v>
      </c>
      <c r="C11" s="264">
        <v>204555.9</v>
      </c>
      <c r="D11" s="265">
        <v>124718.8</v>
      </c>
      <c r="E11" s="266">
        <f>SUM(D11*100/C11)</f>
        <v>60.970521994232385</v>
      </c>
      <c r="F11" s="265">
        <v>60861.1</v>
      </c>
      <c r="G11" s="266">
        <f>SUM(F11*100/C11)</f>
        <v>29.752796179430661</v>
      </c>
      <c r="H11" s="264"/>
      <c r="I11" s="266">
        <f>SUM(H11*100/C11)</f>
        <v>0</v>
      </c>
      <c r="J11" s="267">
        <v>2185.8000000000002</v>
      </c>
      <c r="K11" s="266">
        <f>SUM(J11*100/C11)</f>
        <v>1.068558765599037</v>
      </c>
      <c r="L11" s="267"/>
      <c r="M11" s="266">
        <f>SUM(L11*100/C11)</f>
        <v>0</v>
      </c>
      <c r="N11" s="265">
        <v>108814</v>
      </c>
      <c r="O11" s="266">
        <f>SUM(N11*100/C11)</f>
        <v>53.195239052014635</v>
      </c>
      <c r="P11" s="269">
        <v>96</v>
      </c>
      <c r="Q11" s="219">
        <v>4.0621721600523335</v>
      </c>
      <c r="R11" s="29"/>
    </row>
    <row r="12" spans="1:18" ht="29.25" customHeight="1" thickBot="1">
      <c r="A12" s="16"/>
      <c r="B12" s="25" t="s">
        <v>17</v>
      </c>
      <c r="C12" s="79">
        <v>730442.1</v>
      </c>
      <c r="D12" s="79">
        <v>473973.3</v>
      </c>
      <c r="E12" s="266">
        <v>64.888551741472739</v>
      </c>
      <c r="F12" s="79">
        <v>175698</v>
      </c>
      <c r="G12" s="266">
        <v>24.05365189109445</v>
      </c>
      <c r="H12" s="79">
        <v>3918</v>
      </c>
      <c r="I12" s="266">
        <v>0.53638748368967237</v>
      </c>
      <c r="J12" s="79">
        <v>18004.600000000002</v>
      </c>
      <c r="K12" s="266">
        <v>2.4648907832667373</v>
      </c>
      <c r="L12" s="79"/>
      <c r="M12" s="266">
        <v>0</v>
      </c>
      <c r="N12" s="79">
        <v>479107.7</v>
      </c>
      <c r="O12" s="266">
        <v>65.59146850927678</v>
      </c>
      <c r="P12" s="79">
        <v>406</v>
      </c>
      <c r="Q12" s="270">
        <v>2.0710000000000002</v>
      </c>
      <c r="R12" s="9"/>
    </row>
    <row r="14" spans="1:18" s="10" customFormat="1" ht="15.6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</sheetData>
  <protectedRanges>
    <protectedRange sqref="D9" name="Range2_1_2_1"/>
    <protectedRange sqref="F9" name="Range2_1_2_1_1"/>
    <protectedRange sqref="H9" name="Range2_1_2_1_2"/>
    <protectedRange sqref="D10" name="Range2_1_2_1_2_1"/>
    <protectedRange sqref="F10" name="Range2_1_2_1_2_3"/>
    <protectedRange sqref="H10" name="Range2_1_2_1_2_4"/>
    <protectedRange sqref="D11" name="Range2_1_2_1_2_5"/>
    <protectedRange sqref="F11" name="Range2_1_2_1_2_11"/>
  </protectedRanges>
  <mergeCells count="20"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</mergeCells>
  <pageMargins left="0.2" right="0.2" top="0.28999999999999998" bottom="0.27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A2" workbookViewId="0">
      <selection activeCell="D7" sqref="D7"/>
    </sheetView>
  </sheetViews>
  <sheetFormatPr defaultColWidth="9" defaultRowHeight="17.399999999999999"/>
  <cols>
    <col min="1" max="1" width="2.8984375" style="1" customWidth="1"/>
    <col min="2" max="2" width="14" style="1" customWidth="1"/>
    <col min="3" max="3" width="5.69921875" style="1" customWidth="1"/>
    <col min="4" max="4" width="13.09765625" style="1" customWidth="1"/>
    <col min="5" max="5" width="14.3984375" style="1" customWidth="1"/>
    <col min="6" max="6" width="9.59765625" style="1" customWidth="1"/>
    <col min="7" max="7" width="10.69921875" style="1" customWidth="1"/>
    <col min="8" max="8" width="7.69921875" style="1" customWidth="1"/>
    <col min="9" max="9" width="7.8984375" style="1" customWidth="1"/>
    <col min="10" max="10" width="6.69921875" style="1" customWidth="1"/>
    <col min="11" max="11" width="10.59765625" style="1" customWidth="1"/>
    <col min="12" max="12" width="7.19921875" style="1" customWidth="1"/>
    <col min="13" max="13" width="12.5" style="1" customWidth="1"/>
    <col min="14" max="14" width="9" style="1" customWidth="1"/>
    <col min="15" max="15" width="10.69921875" style="1" customWidth="1"/>
    <col min="16" max="16" width="7.3984375" style="1" customWidth="1"/>
    <col min="17" max="17" width="8.19921875" style="1" customWidth="1"/>
    <col min="18" max="18" width="9.09765625" style="1" customWidth="1"/>
    <col min="19" max="19" width="26.19921875" style="1" customWidth="1"/>
    <col min="20" max="20" width="10.3984375" style="1" customWidth="1"/>
    <col min="21" max="21" width="10.8984375" style="1" customWidth="1"/>
    <col min="22" max="16384" width="9" style="1"/>
  </cols>
  <sheetData>
    <row r="1" spans="1:24" ht="59.25" customHeight="1">
      <c r="A1" s="282" t="s">
        <v>143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11"/>
    </row>
    <row r="2" spans="1:24" ht="18">
      <c r="B2" s="3"/>
      <c r="C2" s="3"/>
      <c r="Q2" s="1" t="s">
        <v>27</v>
      </c>
      <c r="R2" s="7"/>
    </row>
    <row r="3" spans="1:24" ht="27.75" customHeight="1">
      <c r="A3" s="284" t="s">
        <v>15</v>
      </c>
      <c r="B3" s="293" t="s">
        <v>16</v>
      </c>
      <c r="C3" s="279" t="s">
        <v>51</v>
      </c>
      <c r="D3" s="279" t="s">
        <v>18</v>
      </c>
      <c r="E3" s="286" t="s">
        <v>19</v>
      </c>
      <c r="F3" s="280" t="s">
        <v>20</v>
      </c>
      <c r="G3" s="286" t="s">
        <v>21</v>
      </c>
      <c r="H3" s="280" t="s">
        <v>20</v>
      </c>
      <c r="I3" s="286" t="s">
        <v>22</v>
      </c>
      <c r="J3" s="280" t="s">
        <v>20</v>
      </c>
      <c r="K3" s="279" t="s">
        <v>23</v>
      </c>
      <c r="L3" s="280" t="s">
        <v>20</v>
      </c>
      <c r="M3" s="279" t="s">
        <v>24</v>
      </c>
      <c r="N3" s="280" t="s">
        <v>20</v>
      </c>
      <c r="O3" s="286" t="s">
        <v>25</v>
      </c>
      <c r="P3" s="280" t="s">
        <v>20</v>
      </c>
      <c r="Q3" s="279" t="s">
        <v>26</v>
      </c>
      <c r="R3" s="280" t="s">
        <v>70</v>
      </c>
    </row>
    <row r="4" spans="1:24" ht="72" customHeight="1">
      <c r="A4" s="284"/>
      <c r="B4" s="294"/>
      <c r="C4" s="279"/>
      <c r="D4" s="279"/>
      <c r="E4" s="286"/>
      <c r="F4" s="280"/>
      <c r="G4" s="286"/>
      <c r="H4" s="280"/>
      <c r="I4" s="286"/>
      <c r="J4" s="280"/>
      <c r="K4" s="279"/>
      <c r="L4" s="280"/>
      <c r="M4" s="279"/>
      <c r="N4" s="280"/>
      <c r="O4" s="286"/>
      <c r="P4" s="280"/>
      <c r="Q4" s="279"/>
      <c r="R4" s="280"/>
    </row>
    <row r="5" spans="1:24" ht="13.5" hidden="1" customHeight="1">
      <c r="A5" s="284"/>
      <c r="B5" s="295"/>
      <c r="C5" s="40"/>
      <c r="D5" s="279"/>
      <c r="E5" s="286"/>
      <c r="F5" s="280"/>
      <c r="G5" s="286"/>
      <c r="H5" s="280"/>
      <c r="I5" s="286"/>
      <c r="J5" s="280"/>
      <c r="K5" s="279"/>
      <c r="L5" s="20"/>
      <c r="M5" s="279"/>
      <c r="N5" s="20"/>
      <c r="O5" s="286"/>
      <c r="P5" s="20"/>
      <c r="Q5" s="279"/>
      <c r="R5" s="20"/>
    </row>
    <row r="6" spans="1:24" s="5" customFormat="1" ht="14.25" customHeigh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9">
        <v>6</v>
      </c>
      <c r="G6" s="15">
        <v>7</v>
      </c>
      <c r="H6" s="19">
        <v>8</v>
      </c>
      <c r="I6" s="15">
        <v>9</v>
      </c>
      <c r="J6" s="19">
        <v>10</v>
      </c>
      <c r="K6" s="15">
        <v>11</v>
      </c>
      <c r="L6" s="19">
        <v>12</v>
      </c>
      <c r="M6" s="15">
        <v>13</v>
      </c>
      <c r="N6" s="19">
        <v>14</v>
      </c>
      <c r="O6" s="15">
        <v>15</v>
      </c>
      <c r="P6" s="19">
        <v>16</v>
      </c>
      <c r="Q6" s="17">
        <v>17</v>
      </c>
      <c r="R6" s="19">
        <v>18</v>
      </c>
      <c r="S6" s="4"/>
    </row>
    <row r="7" spans="1:24" ht="37.950000000000003" customHeight="1">
      <c r="A7" s="24" t="s">
        <v>0</v>
      </c>
      <c r="B7" s="23" t="s">
        <v>50</v>
      </c>
      <c r="C7" s="44">
        <v>14</v>
      </c>
      <c r="D7" s="215">
        <v>11246689.550000001</v>
      </c>
      <c r="E7" s="215">
        <v>5078397.5999999996</v>
      </c>
      <c r="F7" s="22">
        <v>45.154599292731426</v>
      </c>
      <c r="G7" s="215">
        <v>1525105.4</v>
      </c>
      <c r="H7" s="214">
        <v>13.560482782242353</v>
      </c>
      <c r="I7" s="216"/>
      <c r="J7" s="214">
        <v>29.043827791216067</v>
      </c>
      <c r="K7" s="217">
        <v>444151.5</v>
      </c>
      <c r="L7" s="22">
        <v>3.9491754264702714</v>
      </c>
      <c r="M7" s="218">
        <v>337749.28</v>
      </c>
      <c r="N7" s="214">
        <v>3.0030995209608142</v>
      </c>
      <c r="O7" s="218">
        <v>5234992.4000000004</v>
      </c>
      <c r="P7" s="22">
        <v>46.546962790486205</v>
      </c>
      <c r="Q7" s="217">
        <v>2992</v>
      </c>
      <c r="R7" s="276">
        <v>-0.58720000000000006</v>
      </c>
      <c r="S7" s="57"/>
    </row>
    <row r="8" spans="1:24" ht="33.75" customHeight="1">
      <c r="A8" s="24" t="s">
        <v>1</v>
      </c>
      <c r="B8" s="23" t="s">
        <v>52</v>
      </c>
      <c r="C8" s="44">
        <v>5</v>
      </c>
      <c r="D8" s="144">
        <v>1798006.3</v>
      </c>
      <c r="E8" s="144">
        <v>1278492.3</v>
      </c>
      <c r="F8" s="22">
        <v>71.106107915194727</v>
      </c>
      <c r="G8" s="144">
        <v>275979.7</v>
      </c>
      <c r="H8" s="22">
        <v>15.349206507229702</v>
      </c>
      <c r="I8" s="144">
        <v>10364.4</v>
      </c>
      <c r="J8" s="22">
        <v>0.57643846965386047</v>
      </c>
      <c r="K8" s="144">
        <v>4968</v>
      </c>
      <c r="L8" s="22">
        <v>0.2763060396395719</v>
      </c>
      <c r="M8" s="144">
        <v>22382.500000000018</v>
      </c>
      <c r="N8" s="22">
        <v>1.2448510330581166</v>
      </c>
      <c r="O8" s="144">
        <v>1407503.6</v>
      </c>
      <c r="P8" s="22">
        <v>78.281349737206142</v>
      </c>
      <c r="Q8" s="145">
        <v>1316</v>
      </c>
      <c r="R8" s="244">
        <v>-1.0548</v>
      </c>
      <c r="S8" s="9"/>
    </row>
    <row r="9" spans="1:24" s="55" customFormat="1" ht="38.25" customHeight="1" thickBot="1">
      <c r="A9" s="24" t="s">
        <v>2</v>
      </c>
      <c r="B9" s="23" t="s">
        <v>53</v>
      </c>
      <c r="C9" s="44">
        <v>4</v>
      </c>
      <c r="D9" s="148">
        <v>1103145.6000000001</v>
      </c>
      <c r="E9" s="148">
        <v>759322.4</v>
      </c>
      <c r="F9" s="61">
        <v>68.832473247411755</v>
      </c>
      <c r="G9" s="148">
        <v>123292.4</v>
      </c>
      <c r="H9" s="62">
        <v>11.176439447340405</v>
      </c>
      <c r="I9" s="148">
        <v>29227.9</v>
      </c>
      <c r="J9" s="62">
        <v>2.6495051967754755</v>
      </c>
      <c r="K9" s="148">
        <v>23486.151999999998</v>
      </c>
      <c r="L9" s="62">
        <v>2.1290165142298529</v>
      </c>
      <c r="M9" s="148"/>
      <c r="N9" s="62">
        <v>0.1</v>
      </c>
      <c r="O9" s="148">
        <v>760088.39999999991</v>
      </c>
      <c r="P9" s="62">
        <v>68.901911044199409</v>
      </c>
      <c r="Q9" s="149">
        <v>722</v>
      </c>
      <c r="R9" s="271">
        <v>1.792</v>
      </c>
      <c r="S9" s="1"/>
    </row>
    <row r="10" spans="1:24" s="14" customFormat="1" ht="32.25" customHeight="1" thickBot="1">
      <c r="A10" s="99" t="s">
        <v>3</v>
      </c>
      <c r="B10" s="100" t="s">
        <v>54</v>
      </c>
      <c r="C10" s="101">
        <v>6</v>
      </c>
      <c r="D10" s="140">
        <v>2231944.6000000006</v>
      </c>
      <c r="E10" s="140">
        <v>1564493.2999999998</v>
      </c>
      <c r="F10" s="61">
        <v>70.095525668513432</v>
      </c>
      <c r="G10" s="140">
        <v>219223</v>
      </c>
      <c r="H10" s="62">
        <v>9.8220627877591564</v>
      </c>
      <c r="I10" s="26">
        <v>4520</v>
      </c>
      <c r="J10" s="138">
        <v>0.20251398713032567</v>
      </c>
      <c r="K10" s="26">
        <v>12628.6</v>
      </c>
      <c r="L10" s="61">
        <v>0.56581153492788294</v>
      </c>
      <c r="M10" s="26">
        <v>42634</v>
      </c>
      <c r="N10" s="61">
        <v>1.9101728600252887</v>
      </c>
      <c r="O10" s="26">
        <v>1613135.2999999998</v>
      </c>
      <c r="P10" s="62">
        <v>72.274880837096021</v>
      </c>
      <c r="Q10" s="28">
        <v>1488</v>
      </c>
      <c r="R10" s="272">
        <v>0.82499999999999996</v>
      </c>
    </row>
    <row r="11" spans="1:24" s="53" customFormat="1" ht="30.75" customHeight="1">
      <c r="A11" s="99" t="s">
        <v>4</v>
      </c>
      <c r="B11" s="100" t="s">
        <v>55</v>
      </c>
      <c r="C11" s="101">
        <v>6</v>
      </c>
      <c r="D11" s="73">
        <v>1829053.3</v>
      </c>
      <c r="E11" s="73">
        <v>1583713.3</v>
      </c>
      <c r="F11" s="61">
        <v>86.586503520701115</v>
      </c>
      <c r="G11" s="73">
        <v>277790</v>
      </c>
      <c r="H11" s="62">
        <v>15.187638326340736</v>
      </c>
      <c r="I11" s="73">
        <v>295</v>
      </c>
      <c r="J11" s="62">
        <v>1.6128562245835046E-2</v>
      </c>
      <c r="K11" s="73">
        <v>7855</v>
      </c>
      <c r="L11" s="62">
        <v>0.42945714047808231</v>
      </c>
      <c r="M11" s="154">
        <v>18087.599999999951</v>
      </c>
      <c r="N11" s="62">
        <v>0.98890502534835645</v>
      </c>
      <c r="O11" s="73">
        <v>1236714.1000000001</v>
      </c>
      <c r="P11" s="62">
        <v>67.614984210684298</v>
      </c>
      <c r="Q11" s="74">
        <v>1190</v>
      </c>
      <c r="R11" s="273">
        <v>-0.39800000000000002</v>
      </c>
      <c r="S11" s="14"/>
      <c r="T11" s="14"/>
      <c r="U11" s="14"/>
      <c r="V11" s="14"/>
      <c r="W11" s="14"/>
      <c r="X11" s="14"/>
    </row>
    <row r="12" spans="1:24" s="14" customFormat="1" ht="31.5" customHeight="1">
      <c r="A12" s="24" t="s">
        <v>5</v>
      </c>
      <c r="B12" s="23" t="s">
        <v>56</v>
      </c>
      <c r="C12" s="44">
        <v>12</v>
      </c>
      <c r="D12" s="82">
        <v>4421796.0000000009</v>
      </c>
      <c r="E12" s="82">
        <v>2449578.6999999997</v>
      </c>
      <c r="F12" s="22">
        <v>55.397822513747791</v>
      </c>
      <c r="G12" s="82">
        <v>652622.6</v>
      </c>
      <c r="H12" s="22">
        <v>14.759220009245109</v>
      </c>
      <c r="I12" s="83">
        <v>6801</v>
      </c>
      <c r="J12" s="22">
        <v>0.15380628142953676</v>
      </c>
      <c r="K12" s="30">
        <v>30449.800000000003</v>
      </c>
      <c r="L12" s="22">
        <v>0.68862968802721791</v>
      </c>
      <c r="M12" s="82">
        <v>28055</v>
      </c>
      <c r="N12" s="22">
        <v>0.63447069923623778</v>
      </c>
      <c r="O12" s="82">
        <v>1744464</v>
      </c>
      <c r="P12" s="22">
        <v>39.451480801013879</v>
      </c>
      <c r="Q12" s="155">
        <v>1891</v>
      </c>
      <c r="R12" s="274">
        <v>0.68700000000000006</v>
      </c>
      <c r="S12" s="1"/>
    </row>
    <row r="13" spans="1:24" s="14" customFormat="1" ht="30" customHeight="1">
      <c r="A13" s="24" t="s">
        <v>6</v>
      </c>
      <c r="B13" s="23" t="s">
        <v>57</v>
      </c>
      <c r="C13" s="44">
        <v>7</v>
      </c>
      <c r="D13" s="82">
        <v>2198242.0999999996</v>
      </c>
      <c r="E13" s="93">
        <v>1475954</v>
      </c>
      <c r="F13" s="80">
        <v>67.142468065733084</v>
      </c>
      <c r="G13" s="94">
        <v>358193.5</v>
      </c>
      <c r="H13" s="80">
        <v>16.294542807637068</v>
      </c>
      <c r="I13" s="82">
        <v>13505</v>
      </c>
      <c r="J13" s="80">
        <v>0.61435453356115788</v>
      </c>
      <c r="K13" s="95">
        <v>30782.799999999999</v>
      </c>
      <c r="L13" s="80">
        <v>1.400337114824614</v>
      </c>
      <c r="M13" s="84">
        <v>3890.2</v>
      </c>
      <c r="N13" s="80">
        <v>0.17696867874562136</v>
      </c>
      <c r="O13" s="82">
        <v>1480471.3</v>
      </c>
      <c r="P13" s="80">
        <v>67.347964084574684</v>
      </c>
      <c r="Q13" s="83">
        <v>1411</v>
      </c>
      <c r="R13" s="274">
        <v>0.67200000000000004</v>
      </c>
      <c r="S13" s="1"/>
    </row>
    <row r="14" spans="1:24" s="14" customFormat="1" ht="33" customHeight="1">
      <c r="A14" s="24" t="s">
        <v>7</v>
      </c>
      <c r="B14" s="42" t="s">
        <v>59</v>
      </c>
      <c r="C14" s="56">
        <v>15</v>
      </c>
      <c r="D14" s="27">
        <v>3352465.5999999996</v>
      </c>
      <c r="E14" s="26">
        <v>2242220.4</v>
      </c>
      <c r="F14" s="127">
        <v>66.882726552063659</v>
      </c>
      <c r="G14" s="26">
        <v>446515.6</v>
      </c>
      <c r="H14" s="124">
        <v>13.31902108108134</v>
      </c>
      <c r="I14" s="26">
        <v>22540.1</v>
      </c>
      <c r="J14" s="127">
        <v>0.67234396081498948</v>
      </c>
      <c r="K14" s="26">
        <v>5839.4999999999991</v>
      </c>
      <c r="L14" s="124">
        <v>0.17418523250469742</v>
      </c>
      <c r="M14" s="122">
        <v>95368.4</v>
      </c>
      <c r="N14" s="124">
        <v>2.8447241934413885</v>
      </c>
      <c r="O14" s="122">
        <v>2090237.5</v>
      </c>
      <c r="P14" s="127">
        <v>62.349260198225458</v>
      </c>
      <c r="Q14" s="28">
        <v>1970</v>
      </c>
      <c r="R14" s="272">
        <v>-1.1850000000000001</v>
      </c>
      <c r="S14" s="1"/>
    </row>
    <row r="15" spans="1:24" s="14" customFormat="1" ht="31.5" customHeight="1">
      <c r="A15" s="24" t="s">
        <v>8</v>
      </c>
      <c r="B15" s="42" t="s">
        <v>60</v>
      </c>
      <c r="C15" s="56">
        <v>6</v>
      </c>
      <c r="D15" s="26">
        <v>1846445.9</v>
      </c>
      <c r="E15" s="26">
        <v>1192751.2000000002</v>
      </c>
      <c r="F15" s="22">
        <v>64.597137668642233</v>
      </c>
      <c r="G15" s="26">
        <v>322546.59999999998</v>
      </c>
      <c r="H15" s="22">
        <v>17.468510721056056</v>
      </c>
      <c r="I15" s="26">
        <v>1354.1</v>
      </c>
      <c r="J15" s="41">
        <v>7.3335481965650873E-2</v>
      </c>
      <c r="K15" s="26">
        <v>20743.100000000002</v>
      </c>
      <c r="L15" s="22">
        <v>1.1234068650481448</v>
      </c>
      <c r="M15" s="26">
        <v>28740.499999999982</v>
      </c>
      <c r="N15" s="41">
        <v>1.5565308466389394</v>
      </c>
      <c r="O15" s="26">
        <v>1239575.1740000001</v>
      </c>
      <c r="P15" s="22">
        <v>67.133035091902784</v>
      </c>
      <c r="Q15" s="28">
        <v>1124</v>
      </c>
      <c r="R15" s="275">
        <v>-1.3236000000000001</v>
      </c>
      <c r="S15" s="86"/>
      <c r="T15" s="87"/>
      <c r="U15" s="87"/>
    </row>
    <row r="16" spans="1:24" s="14" customFormat="1" ht="36.75" customHeight="1" thickBot="1">
      <c r="A16" s="24" t="s">
        <v>9</v>
      </c>
      <c r="B16" s="42" t="s">
        <v>61</v>
      </c>
      <c r="C16" s="56">
        <v>3</v>
      </c>
      <c r="D16" s="26">
        <v>448515.6</v>
      </c>
      <c r="E16" s="26">
        <v>315228.40000000002</v>
      </c>
      <c r="F16" s="22">
        <v>70.282594406972706</v>
      </c>
      <c r="G16" s="26">
        <v>47123.5</v>
      </c>
      <c r="H16" s="259">
        <v>10.506546483555979</v>
      </c>
      <c r="I16" s="26"/>
      <c r="J16" s="259">
        <v>0</v>
      </c>
      <c r="K16" s="26">
        <v>193.76</v>
      </c>
      <c r="L16" s="41">
        <v>4.3200281105049636E-2</v>
      </c>
      <c r="M16" s="26"/>
      <c r="N16" s="259">
        <v>12.593764046625848</v>
      </c>
      <c r="O16" s="257">
        <v>332672</v>
      </c>
      <c r="P16" s="259">
        <v>74.171779086390757</v>
      </c>
      <c r="Q16" s="28">
        <v>328</v>
      </c>
      <c r="R16" s="272">
        <v>1.4999999999999999E-2</v>
      </c>
      <c r="S16" s="88"/>
      <c r="T16" s="89"/>
      <c r="U16" s="87"/>
    </row>
    <row r="17" spans="1:19" s="14" customFormat="1" ht="32.25" customHeight="1" thickBot="1">
      <c r="A17" s="24" t="s">
        <v>10</v>
      </c>
      <c r="B17" s="42" t="s">
        <v>58</v>
      </c>
      <c r="C17" s="56">
        <v>3</v>
      </c>
      <c r="D17" s="26">
        <v>730442.1</v>
      </c>
      <c r="E17" s="26">
        <v>473973.3</v>
      </c>
      <c r="F17" s="22">
        <v>64.888551741472739</v>
      </c>
      <c r="G17" s="26">
        <v>175698</v>
      </c>
      <c r="H17" s="22">
        <v>24.05365189109445</v>
      </c>
      <c r="I17" s="26">
        <v>3918</v>
      </c>
      <c r="J17" s="22">
        <v>0.53638748368967237</v>
      </c>
      <c r="K17" s="26">
        <v>18004.600000000002</v>
      </c>
      <c r="L17" s="22">
        <v>2.4648907832667373</v>
      </c>
      <c r="M17" s="26"/>
      <c r="N17" s="22">
        <v>0</v>
      </c>
      <c r="O17" s="26">
        <v>479107.7</v>
      </c>
      <c r="P17" s="22">
        <v>65.59146850927678</v>
      </c>
      <c r="Q17" s="26">
        <v>406</v>
      </c>
      <c r="R17" s="263">
        <v>2.0710000000000002</v>
      </c>
      <c r="S17" s="1"/>
    </row>
    <row r="18" spans="1:19" s="14" customFormat="1">
      <c r="A18" s="104"/>
      <c r="B18" s="105" t="s">
        <v>17</v>
      </c>
      <c r="C18" s="106">
        <f>SUM(C7:C17)</f>
        <v>81</v>
      </c>
      <c r="D18" s="82">
        <f>SUM(D7:D17)</f>
        <v>31206746.650000006</v>
      </c>
      <c r="E18" s="82">
        <f>SUM(E7:E17)</f>
        <v>18414124.899999999</v>
      </c>
      <c r="F18" s="277">
        <f>E18*100/D18</f>
        <v>59.006871515714359</v>
      </c>
      <c r="G18" s="82">
        <f>SUM(G7:G17)</f>
        <v>4424090.3</v>
      </c>
      <c r="H18" s="277">
        <f>G18*100/D18</f>
        <v>14.176711047833624</v>
      </c>
      <c r="I18" s="83">
        <f>SUM(I7:I17)</f>
        <v>92525.5</v>
      </c>
      <c r="J18" s="156">
        <f>I18*100/D18</f>
        <v>0.29649197667966448</v>
      </c>
      <c r="K18" s="155">
        <f>SUM(K7:K17)</f>
        <v>599102.81199999992</v>
      </c>
      <c r="L18" s="156">
        <f>K18*100/D18</f>
        <v>1.9197861882856659</v>
      </c>
      <c r="M18" s="82">
        <f>SUM(M7:M17)</f>
        <v>576907.48</v>
      </c>
      <c r="N18" s="278">
        <f>M18*100/D18</f>
        <v>1.8486626833303685</v>
      </c>
      <c r="O18" s="82">
        <f>SUM(O7:O17)</f>
        <v>17618961.473999999</v>
      </c>
      <c r="P18" s="278">
        <f>O18*100/D18</f>
        <v>56.45882177852716</v>
      </c>
      <c r="Q18" s="155">
        <f>SUM(Q7:Q17)</f>
        <v>14838</v>
      </c>
      <c r="R18" s="274">
        <v>8.7999999999999995E-2</v>
      </c>
    </row>
    <row r="19" spans="1:19" s="10" customFormat="1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47"/>
      <c r="S19" s="1"/>
    </row>
    <row r="20" spans="1:19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9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</sheetData>
  <mergeCells count="19">
    <mergeCell ref="R3:R4"/>
    <mergeCell ref="Q3:Q5"/>
    <mergeCell ref="N3:N4"/>
    <mergeCell ref="J3:J5"/>
    <mergeCell ref="K3:K5"/>
    <mergeCell ref="M3:M5"/>
    <mergeCell ref="A1:Q1"/>
    <mergeCell ref="A3:A5"/>
    <mergeCell ref="B3:B5"/>
    <mergeCell ref="D3:D5"/>
    <mergeCell ref="G3:G5"/>
    <mergeCell ref="F3:F5"/>
    <mergeCell ref="L3:L4"/>
    <mergeCell ref="C3:C4"/>
    <mergeCell ref="E3:E5"/>
    <mergeCell ref="H3:H5"/>
    <mergeCell ref="P3:P4"/>
    <mergeCell ref="I3:I5"/>
    <mergeCell ref="O3:O5"/>
  </mergeCells>
  <pageMargins left="0.2" right="0.2" top="0.35" bottom="0.25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A11" workbookViewId="0">
      <selection activeCell="C14" sqref="C14:Q14"/>
    </sheetView>
  </sheetViews>
  <sheetFormatPr defaultColWidth="9" defaultRowHeight="17.399999999999999"/>
  <cols>
    <col min="1" max="1" width="3.8984375" style="1" customWidth="1"/>
    <col min="2" max="2" width="20.09765625" style="1" customWidth="1"/>
    <col min="3" max="3" width="9.5" style="1" customWidth="1"/>
    <col min="4" max="4" width="10.09765625" style="1" customWidth="1"/>
    <col min="5" max="5" width="7.3984375" style="1" customWidth="1"/>
    <col min="6" max="6" width="8.69921875" style="1" customWidth="1"/>
    <col min="7" max="7" width="6.8984375" style="1" customWidth="1"/>
    <col min="8" max="8" width="7.59765625" style="1" customWidth="1"/>
    <col min="9" max="9" width="6.3984375" style="1" customWidth="1"/>
    <col min="10" max="10" width="7.5" style="1" customWidth="1"/>
    <col min="11" max="11" width="6.59765625" style="1" customWidth="1"/>
    <col min="12" max="12" width="7" style="1" customWidth="1"/>
    <col min="13" max="13" width="5.59765625" style="1" customWidth="1"/>
    <col min="14" max="14" width="9" style="1" customWidth="1"/>
    <col min="15" max="15" width="6.59765625" style="1" customWidth="1"/>
    <col min="16" max="16" width="5.8984375" style="1" customWidth="1"/>
    <col min="17" max="17" width="7.09765625" style="1" customWidth="1"/>
    <col min="18" max="18" width="9.89843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23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23" ht="59.25" customHeight="1">
      <c r="A2" s="282" t="s">
        <v>96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23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90</v>
      </c>
      <c r="O3" s="287"/>
      <c r="P3" s="287"/>
      <c r="Q3" s="287"/>
    </row>
    <row r="4" spans="1:23" ht="18">
      <c r="B4" s="3"/>
      <c r="P4" s="1" t="s">
        <v>27</v>
      </c>
      <c r="Q4" s="7"/>
    </row>
    <row r="5" spans="1:23" ht="27.75" customHeight="1">
      <c r="A5" s="288" t="s">
        <v>45</v>
      </c>
      <c r="B5" s="289" t="s">
        <v>16</v>
      </c>
      <c r="C5" s="290" t="s">
        <v>18</v>
      </c>
      <c r="D5" s="291" t="s">
        <v>19</v>
      </c>
      <c r="E5" s="292" t="s">
        <v>20</v>
      </c>
      <c r="F5" s="291" t="s">
        <v>21</v>
      </c>
      <c r="G5" s="292" t="s">
        <v>20</v>
      </c>
      <c r="H5" s="291" t="s">
        <v>22</v>
      </c>
      <c r="I5" s="292" t="s">
        <v>20</v>
      </c>
      <c r="J5" s="290" t="s">
        <v>23</v>
      </c>
      <c r="K5" s="292" t="s">
        <v>20</v>
      </c>
      <c r="L5" s="290" t="s">
        <v>24</v>
      </c>
      <c r="M5" s="292" t="s">
        <v>20</v>
      </c>
      <c r="N5" s="291" t="s">
        <v>25</v>
      </c>
      <c r="O5" s="292" t="s">
        <v>20</v>
      </c>
      <c r="P5" s="290" t="s">
        <v>26</v>
      </c>
      <c r="Q5" s="280" t="s">
        <v>70</v>
      </c>
      <c r="R5" s="49"/>
    </row>
    <row r="6" spans="1:23" ht="78" customHeight="1">
      <c r="A6" s="288"/>
      <c r="B6" s="289"/>
      <c r="C6" s="290"/>
      <c r="D6" s="291"/>
      <c r="E6" s="292"/>
      <c r="F6" s="291"/>
      <c r="G6" s="292"/>
      <c r="H6" s="291"/>
      <c r="I6" s="292"/>
      <c r="J6" s="290"/>
      <c r="K6" s="292"/>
      <c r="L6" s="290"/>
      <c r="M6" s="292"/>
      <c r="N6" s="291"/>
      <c r="O6" s="292"/>
      <c r="P6" s="290"/>
      <c r="Q6" s="280"/>
      <c r="R6" s="49"/>
    </row>
    <row r="7" spans="1:23" ht="13.5" hidden="1" customHeight="1">
      <c r="A7" s="288"/>
      <c r="B7" s="289"/>
      <c r="C7" s="290"/>
      <c r="D7" s="291"/>
      <c r="E7" s="292"/>
      <c r="F7" s="291"/>
      <c r="G7" s="292"/>
      <c r="H7" s="291"/>
      <c r="I7" s="292"/>
      <c r="J7" s="290"/>
      <c r="K7" s="50"/>
      <c r="L7" s="290"/>
      <c r="M7" s="50"/>
      <c r="N7" s="291"/>
      <c r="O7" s="50"/>
      <c r="P7" s="290"/>
      <c r="Q7" s="50"/>
      <c r="R7" s="49"/>
    </row>
    <row r="8" spans="1:23" s="5" customFormat="1" ht="14.25" customHeight="1" thickBot="1">
      <c r="A8" s="15">
        <v>1</v>
      </c>
      <c r="B8" s="15">
        <v>2</v>
      </c>
      <c r="C8" s="58">
        <v>3</v>
      </c>
      <c r="D8" s="58">
        <v>4</v>
      </c>
      <c r="E8" s="59">
        <v>5</v>
      </c>
      <c r="F8" s="58">
        <v>6</v>
      </c>
      <c r="G8" s="59">
        <v>7</v>
      </c>
      <c r="H8" s="58">
        <v>8</v>
      </c>
      <c r="I8" s="59">
        <v>9</v>
      </c>
      <c r="J8" s="58">
        <v>10</v>
      </c>
      <c r="K8" s="59">
        <v>11</v>
      </c>
      <c r="L8" s="58">
        <v>12</v>
      </c>
      <c r="M8" s="59">
        <v>13</v>
      </c>
      <c r="N8" s="58">
        <v>14</v>
      </c>
      <c r="O8" s="59">
        <v>15</v>
      </c>
      <c r="P8" s="60">
        <v>16</v>
      </c>
      <c r="Q8" s="59">
        <v>17</v>
      </c>
      <c r="R8" s="4"/>
    </row>
    <row r="9" spans="1:23" ht="45" customHeight="1" thickBot="1">
      <c r="A9" s="108" t="s">
        <v>0</v>
      </c>
      <c r="B9" s="114" t="s">
        <v>76</v>
      </c>
      <c r="C9" s="143">
        <v>714426.9</v>
      </c>
      <c r="D9" s="194">
        <v>556307.80000000005</v>
      </c>
      <c r="E9" s="22">
        <f>SUM(D9*100/C9)</f>
        <v>77.867700670285515</v>
      </c>
      <c r="F9" s="172">
        <v>120994.7</v>
      </c>
      <c r="G9" s="22">
        <f>SUM(F9*100/C9)</f>
        <v>16.935910447940859</v>
      </c>
      <c r="H9" s="173">
        <v>3215</v>
      </c>
      <c r="I9" s="22">
        <f>SUM(H9*100/C9)</f>
        <v>0.45001105081569576</v>
      </c>
      <c r="J9" s="157"/>
      <c r="K9" s="41">
        <f t="shared" ref="K9:K13" si="0">SUM(J9*100/C9)</f>
        <v>0</v>
      </c>
      <c r="L9" s="174">
        <v>10195.9</v>
      </c>
      <c r="M9" s="22"/>
      <c r="N9" s="175">
        <v>611248</v>
      </c>
      <c r="O9" s="22">
        <f>SUM(N9*100/C9)</f>
        <v>85.55780864354351</v>
      </c>
      <c r="P9" s="192">
        <v>504</v>
      </c>
      <c r="Q9" s="193">
        <v>-5.0929843402682504</v>
      </c>
      <c r="R9" s="6"/>
    </row>
    <row r="10" spans="1:23" ht="55.5" customHeight="1" thickBot="1">
      <c r="A10" s="108" t="s">
        <v>1</v>
      </c>
      <c r="B10" s="114" t="s">
        <v>77</v>
      </c>
      <c r="C10" s="143">
        <v>58249.8</v>
      </c>
      <c r="D10" s="194">
        <v>49007.5</v>
      </c>
      <c r="E10" s="61">
        <f>SUM(D10*100/C10)</f>
        <v>84.133336080123883</v>
      </c>
      <c r="F10" s="176">
        <v>9242.2999999999993</v>
      </c>
      <c r="G10" s="61">
        <f>SUM(F10*100/C10)</f>
        <v>15.866663919876117</v>
      </c>
      <c r="H10" s="110"/>
      <c r="I10" s="61">
        <f>SUM(H10*100/C10)</f>
        <v>0</v>
      </c>
      <c r="J10" s="177">
        <v>142</v>
      </c>
      <c r="K10" s="61">
        <f t="shared" si="0"/>
        <v>0.24377766103917953</v>
      </c>
      <c r="L10" s="110"/>
      <c r="M10" s="61"/>
      <c r="N10" s="178">
        <v>48283.4</v>
      </c>
      <c r="O10" s="22">
        <f>SUM(N10*100/C10)</f>
        <v>82.890241683233242</v>
      </c>
      <c r="P10" s="192">
        <v>52</v>
      </c>
      <c r="Q10" s="193">
        <v>0.21348985246648439</v>
      </c>
      <c r="R10" s="18"/>
    </row>
    <row r="11" spans="1:23" ht="85.5" customHeight="1" thickBot="1">
      <c r="A11" s="108" t="s">
        <v>2</v>
      </c>
      <c r="B11" s="114" t="s">
        <v>78</v>
      </c>
      <c r="C11" s="143">
        <v>349805.7</v>
      </c>
      <c r="D11" s="195">
        <v>236956.2</v>
      </c>
      <c r="E11" s="22">
        <f>SUM(D11*100/C11)</f>
        <v>67.739376459560262</v>
      </c>
      <c r="F11" s="179">
        <v>105812.2</v>
      </c>
      <c r="G11" s="22">
        <f>SUM(F11*100/C11)</f>
        <v>30.248849575635845</v>
      </c>
      <c r="H11" s="180">
        <v>6135</v>
      </c>
      <c r="I11" s="22">
        <f>SUM(H11*100/C11)</f>
        <v>1.7538307694814579</v>
      </c>
      <c r="J11" s="157"/>
      <c r="K11" s="22">
        <f t="shared" si="0"/>
        <v>0</v>
      </c>
      <c r="L11" s="181">
        <v>9957.4000000000196</v>
      </c>
      <c r="M11" s="22"/>
      <c r="N11" s="182">
        <v>292044.2</v>
      </c>
      <c r="O11" s="22">
        <f t="shared" ref="O11:O12" si="1">SUM(N11*100/C11)</f>
        <v>83.487547515663692</v>
      </c>
      <c r="P11" s="192">
        <v>285</v>
      </c>
      <c r="Q11" s="193">
        <v>-0.73711807073369606</v>
      </c>
      <c r="R11" s="6"/>
    </row>
    <row r="12" spans="1:23" ht="42" customHeight="1" thickBot="1">
      <c r="A12" s="108" t="s">
        <v>3</v>
      </c>
      <c r="B12" s="114" t="s">
        <v>79</v>
      </c>
      <c r="C12" s="143">
        <v>467473</v>
      </c>
      <c r="D12" s="195">
        <v>273922</v>
      </c>
      <c r="E12" s="22">
        <f>SUM(D12*100/C12)</f>
        <v>58.59632534927151</v>
      </c>
      <c r="F12" s="183">
        <v>14021</v>
      </c>
      <c r="G12" s="22">
        <f>SUM(F12*100/C12)</f>
        <v>2.9993176076479284</v>
      </c>
      <c r="H12" s="184">
        <v>550</v>
      </c>
      <c r="I12" s="22">
        <f>SUM(H12*100/C12)</f>
        <v>0.11765385380546042</v>
      </c>
      <c r="J12" s="185">
        <v>4826</v>
      </c>
      <c r="K12" s="22">
        <f t="shared" si="0"/>
        <v>1.0323590881184581</v>
      </c>
      <c r="L12" s="157"/>
      <c r="M12" s="22">
        <f>SUM(L12*100/C12)</f>
        <v>0</v>
      </c>
      <c r="N12" s="186">
        <v>284891</v>
      </c>
      <c r="O12" s="22">
        <f t="shared" si="1"/>
        <v>60.942771026348048</v>
      </c>
      <c r="P12" s="192">
        <v>297</v>
      </c>
      <c r="Q12" s="193">
        <v>1.5661356430534776</v>
      </c>
      <c r="R12" s="6"/>
    </row>
    <row r="13" spans="1:23" s="8" customFormat="1" ht="39.75" customHeight="1">
      <c r="A13" s="108" t="s">
        <v>4</v>
      </c>
      <c r="B13" s="114" t="s">
        <v>80</v>
      </c>
      <c r="C13" s="143">
        <v>208050.9</v>
      </c>
      <c r="D13" s="194">
        <v>162298.79999999999</v>
      </c>
      <c r="E13" s="22">
        <f>SUM(D13*100/C13)</f>
        <v>78.009179484443465</v>
      </c>
      <c r="F13" s="187">
        <v>25909.5</v>
      </c>
      <c r="G13" s="22">
        <f>SUM(F13*100/C13)</f>
        <v>12.453442883448233</v>
      </c>
      <c r="H13" s="188">
        <v>464.4</v>
      </c>
      <c r="I13" s="22">
        <f>SUM(H13*100/C13)</f>
        <v>0.22321460757920297</v>
      </c>
      <c r="J13" s="189"/>
      <c r="K13" s="22">
        <f t="shared" si="0"/>
        <v>0</v>
      </c>
      <c r="L13" s="190">
        <v>2229.1999999999998</v>
      </c>
      <c r="M13" s="22">
        <f>SUM(L13*100/C13)</f>
        <v>1.0714685685089562</v>
      </c>
      <c r="N13" s="191">
        <v>171037</v>
      </c>
      <c r="O13" s="22">
        <f>SUM(N13*100/C13)</f>
        <v>82.209209380973604</v>
      </c>
      <c r="P13" s="192">
        <v>178</v>
      </c>
      <c r="Q13" s="193">
        <v>-1.2236397629129345</v>
      </c>
      <c r="R13" s="6"/>
      <c r="S13" s="1"/>
      <c r="T13" s="1"/>
      <c r="U13" s="1"/>
      <c r="V13" s="1"/>
      <c r="W13" s="1"/>
    </row>
    <row r="14" spans="1:23" ht="21.75" customHeight="1">
      <c r="A14" s="16"/>
      <c r="B14" s="48" t="s">
        <v>17</v>
      </c>
      <c r="C14" s="196">
        <v>1798006.3</v>
      </c>
      <c r="D14" s="196">
        <v>1278492.3</v>
      </c>
      <c r="E14" s="22">
        <v>71.106107915194727</v>
      </c>
      <c r="F14" s="144">
        <v>275979.7</v>
      </c>
      <c r="G14" s="22">
        <v>15.349206507229702</v>
      </c>
      <c r="H14" s="144">
        <v>10364.4</v>
      </c>
      <c r="I14" s="22">
        <v>0.57643846965386047</v>
      </c>
      <c r="J14" s="144">
        <v>4968</v>
      </c>
      <c r="K14" s="22">
        <v>0.2763060396395719</v>
      </c>
      <c r="L14" s="144">
        <v>22382.500000000018</v>
      </c>
      <c r="M14" s="22">
        <v>1.2448510330581166</v>
      </c>
      <c r="N14" s="144">
        <v>1407503.6</v>
      </c>
      <c r="O14" s="22">
        <v>78.281349737206142</v>
      </c>
      <c r="P14" s="145">
        <v>1316</v>
      </c>
      <c r="Q14" s="141">
        <v>-1.0548</v>
      </c>
      <c r="R14" s="9"/>
    </row>
    <row r="16" spans="1:23" s="10" customFormat="1" ht="15.6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6"/>
    </row>
  </sheetData>
  <protectedRanges>
    <protectedRange sqref="H10" name="Range2_1_2_1_2_5"/>
    <protectedRange sqref="D9" name="Range2_1_2_1"/>
    <protectedRange sqref="F9" name="Range2_1_2_1_1"/>
    <protectedRange sqref="H9" name="Range2_1_2_1_2"/>
    <protectedRange sqref="D10" name="Range2_1_2_1_2_2"/>
    <protectedRange sqref="F10" name="Range2_1_2_1_2_13"/>
    <protectedRange sqref="D11" name="Range2_1_2_1_2_14"/>
    <protectedRange sqref="F11" name="Range2_1_2_1_2_15"/>
    <protectedRange sqref="H11" name="Range2_1_2_1_2_16"/>
    <protectedRange sqref="D12" name="Range2_1_2_1_2_17"/>
    <protectedRange sqref="F12" name="Range2_1_2_1_2_19"/>
    <protectedRange sqref="H12" name="Range2_1_2_1_2_20"/>
    <protectedRange sqref="D13" name="Range2_1_2_1_2_23"/>
    <protectedRange sqref="F13" name="Range2_1_2_1_2_24"/>
    <protectedRange sqref="H13" name="Range2_1_2_1_2_25"/>
  </protectedRanges>
  <mergeCells count="20"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</mergeCells>
  <pageMargins left="0.2" right="0.2" top="0.45" bottom="0.24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7" workbookViewId="0">
      <selection activeCell="D10" sqref="D10"/>
    </sheetView>
  </sheetViews>
  <sheetFormatPr defaultColWidth="9" defaultRowHeight="17.399999999999999"/>
  <cols>
    <col min="1" max="1" width="3.8984375" style="1" customWidth="1"/>
    <col min="2" max="2" width="17.5" style="1" customWidth="1"/>
    <col min="3" max="3" width="9.8984375" style="1" customWidth="1"/>
    <col min="4" max="4" width="13.8984375" style="1" customWidth="1"/>
    <col min="5" max="5" width="8.19921875" style="1" customWidth="1"/>
    <col min="6" max="6" width="12.19921875" style="1" customWidth="1"/>
    <col min="7" max="7" width="7" style="1" customWidth="1"/>
    <col min="8" max="8" width="10.19921875" style="1" customWidth="1"/>
    <col min="9" max="9" width="7.5" style="1" customWidth="1"/>
    <col min="10" max="10" width="9" style="1" customWidth="1"/>
    <col min="11" max="11" width="7.69921875" style="1" customWidth="1"/>
    <col min="12" max="12" width="9.8984375" style="1" customWidth="1"/>
    <col min="13" max="13" width="8.09765625" style="1" customWidth="1"/>
    <col min="14" max="14" width="13.19921875" style="1" customWidth="1"/>
    <col min="15" max="15" width="9.09765625" style="1" customWidth="1"/>
    <col min="16" max="16" width="6.5" style="1" customWidth="1"/>
    <col min="17" max="17" width="7.19921875" style="1" customWidth="1"/>
    <col min="18" max="18" width="13.89843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19" ht="59.25" customHeight="1">
      <c r="A1" s="282" t="s">
        <v>97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11"/>
    </row>
    <row r="2" spans="1:19" ht="38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87" t="s">
        <v>91</v>
      </c>
      <c r="O2" s="283"/>
      <c r="P2" s="283"/>
      <c r="Q2" s="283"/>
    </row>
    <row r="3" spans="1:19" ht="18">
      <c r="B3" s="3"/>
      <c r="P3" s="1" t="s">
        <v>27</v>
      </c>
      <c r="Q3" s="7"/>
    </row>
    <row r="4" spans="1:19" ht="27.75" customHeight="1">
      <c r="A4" s="284" t="s">
        <v>15</v>
      </c>
      <c r="B4" s="285" t="s">
        <v>16</v>
      </c>
      <c r="C4" s="279" t="s">
        <v>18</v>
      </c>
      <c r="D4" s="286" t="s">
        <v>19</v>
      </c>
      <c r="E4" s="280" t="s">
        <v>20</v>
      </c>
      <c r="F4" s="286" t="s">
        <v>21</v>
      </c>
      <c r="G4" s="280" t="s">
        <v>20</v>
      </c>
      <c r="H4" s="286" t="s">
        <v>22</v>
      </c>
      <c r="I4" s="280" t="s">
        <v>20</v>
      </c>
      <c r="J4" s="279" t="s">
        <v>23</v>
      </c>
      <c r="K4" s="280" t="s">
        <v>20</v>
      </c>
      <c r="L4" s="279" t="s">
        <v>24</v>
      </c>
      <c r="M4" s="280" t="s">
        <v>20</v>
      </c>
      <c r="N4" s="286" t="s">
        <v>25</v>
      </c>
      <c r="O4" s="280" t="s">
        <v>20</v>
      </c>
      <c r="P4" s="279" t="s">
        <v>26</v>
      </c>
      <c r="Q4" s="280" t="s">
        <v>70</v>
      </c>
    </row>
    <row r="5" spans="1:19" ht="78" customHeight="1">
      <c r="A5" s="284"/>
      <c r="B5" s="285"/>
      <c r="C5" s="279"/>
      <c r="D5" s="286"/>
      <c r="E5" s="280"/>
      <c r="F5" s="286"/>
      <c r="G5" s="280"/>
      <c r="H5" s="286"/>
      <c r="I5" s="280"/>
      <c r="J5" s="279"/>
      <c r="K5" s="280"/>
      <c r="L5" s="279"/>
      <c r="M5" s="280"/>
      <c r="N5" s="286"/>
      <c r="O5" s="280"/>
      <c r="P5" s="279"/>
      <c r="Q5" s="280"/>
    </row>
    <row r="6" spans="1:19" ht="13.5" hidden="1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0"/>
      <c r="L6" s="279"/>
      <c r="M6" s="20"/>
      <c r="N6" s="286"/>
      <c r="O6" s="20"/>
      <c r="P6" s="279"/>
      <c r="Q6" s="20"/>
    </row>
    <row r="7" spans="1:19" s="5" customFormat="1" ht="14.25" customHeight="1" thickBot="1">
      <c r="A7" s="15">
        <v>1</v>
      </c>
      <c r="B7" s="15">
        <v>2</v>
      </c>
      <c r="C7" s="15">
        <v>3</v>
      </c>
      <c r="D7" s="15">
        <v>4</v>
      </c>
      <c r="E7" s="19">
        <v>5</v>
      </c>
      <c r="F7" s="15">
        <v>6</v>
      </c>
      <c r="G7" s="19">
        <v>7</v>
      </c>
      <c r="H7" s="15">
        <v>8</v>
      </c>
      <c r="I7" s="19">
        <v>9</v>
      </c>
      <c r="J7" s="15">
        <v>10</v>
      </c>
      <c r="K7" s="19">
        <v>11</v>
      </c>
      <c r="L7" s="15">
        <v>12</v>
      </c>
      <c r="M7" s="19">
        <v>13</v>
      </c>
      <c r="N7" s="15">
        <v>14</v>
      </c>
      <c r="O7" s="19">
        <v>15</v>
      </c>
      <c r="P7" s="17">
        <v>16</v>
      </c>
      <c r="Q7" s="19">
        <v>17</v>
      </c>
      <c r="R7" s="4"/>
    </row>
    <row r="8" spans="1:19" s="14" customFormat="1" ht="42.75" customHeight="1" thickBot="1">
      <c r="A8" s="112" t="s">
        <v>0</v>
      </c>
      <c r="B8" s="113" t="s">
        <v>81</v>
      </c>
      <c r="C8" s="115">
        <v>140545.79999999999</v>
      </c>
      <c r="D8" s="147">
        <v>120978.5</v>
      </c>
      <c r="E8" s="61">
        <f>SUM(D8*100/C8)</f>
        <v>86.077634479294304</v>
      </c>
      <c r="F8" s="147">
        <v>4484.8</v>
      </c>
      <c r="G8" s="62">
        <f>SUM(F8*100/C8)</f>
        <v>3.1909882757079902</v>
      </c>
      <c r="H8" s="147">
        <v>195</v>
      </c>
      <c r="I8" s="62">
        <f>SUM(H8*100/C8)</f>
        <v>0.13874480774238718</v>
      </c>
      <c r="J8" s="158">
        <v>4693.3519999999999</v>
      </c>
      <c r="K8" s="62">
        <f>SUM(J8*100/C8)</f>
        <v>3.339375491832556</v>
      </c>
      <c r="L8" s="111"/>
      <c r="M8" s="62">
        <f>SUM(L8*100/C8)</f>
        <v>0</v>
      </c>
      <c r="N8" s="147">
        <v>102801.3</v>
      </c>
      <c r="O8" s="62">
        <f>SUM(N8*100/C8)</f>
        <v>73.144341559833165</v>
      </c>
      <c r="P8" s="85">
        <v>91</v>
      </c>
      <c r="Q8" s="90">
        <v>2.7450251933305392</v>
      </c>
      <c r="R8" s="34"/>
      <c r="S8" s="1"/>
    </row>
    <row r="9" spans="1:19" s="14" customFormat="1" ht="83.25" customHeight="1" thickBot="1">
      <c r="A9" s="112" t="s">
        <v>1</v>
      </c>
      <c r="B9" s="113" t="str">
        <f>'[1]Havelvac 2'!$B$13</f>
        <v>Ապարանի ԲԿ ՓԲԸ</v>
      </c>
      <c r="C9" s="115">
        <v>196358</v>
      </c>
      <c r="D9" s="205">
        <v>159955</v>
      </c>
      <c r="E9" s="61">
        <f>SUM(D9*100/C9)</f>
        <v>81.460903044439235</v>
      </c>
      <c r="F9" s="205">
        <v>36043</v>
      </c>
      <c r="G9" s="62">
        <f>SUM(F9*100/C9)</f>
        <v>18.355758359730697</v>
      </c>
      <c r="H9" s="115"/>
      <c r="I9" s="62">
        <f>SUM(H9*100/C9)</f>
        <v>0</v>
      </c>
      <c r="J9" s="158">
        <v>112</v>
      </c>
      <c r="K9" s="62">
        <f>SUM(J9*100/C9)</f>
        <v>5.7038674258242598E-2</v>
      </c>
      <c r="L9" s="205"/>
      <c r="M9" s="62">
        <f>SUM(L9*100/C9)</f>
        <v>0</v>
      </c>
      <c r="N9" s="205">
        <v>169567</v>
      </c>
      <c r="O9" s="62">
        <f>SUM(N9*100/C9)</f>
        <v>86.356043553101983</v>
      </c>
      <c r="P9" s="197">
        <v>168</v>
      </c>
      <c r="Q9" s="90">
        <v>1.3986795590787573E-2</v>
      </c>
      <c r="R9" s="34"/>
      <c r="S9" s="1"/>
    </row>
    <row r="10" spans="1:19" s="14" customFormat="1" ht="64.5" customHeight="1" thickBot="1">
      <c r="A10" s="112" t="s">
        <v>2</v>
      </c>
      <c r="B10" s="200" t="str">
        <f>'[1]Havelvac 2'!$B$14</f>
        <v>Աշտարակի ԲԿ ՓԲԸ</v>
      </c>
      <c r="C10" s="115">
        <v>502288.7</v>
      </c>
      <c r="D10" s="201">
        <v>308721.3</v>
      </c>
      <c r="E10" s="61">
        <f>SUM(D10*100/C10)</f>
        <v>61.462919631677956</v>
      </c>
      <c r="F10" s="202">
        <v>45920</v>
      </c>
      <c r="G10" s="62">
        <f>SUM(F10*100/C10)</f>
        <v>9.1421527101844013</v>
      </c>
      <c r="H10" s="201">
        <v>28007.9</v>
      </c>
      <c r="I10" s="62">
        <f>SUM(H10*100/C10)</f>
        <v>5.5760561605307863</v>
      </c>
      <c r="J10" s="203">
        <v>12342</v>
      </c>
      <c r="K10" s="62">
        <f>SUM(J10*100/C10)</f>
        <v>2.457152629553482</v>
      </c>
      <c r="L10" s="204"/>
      <c r="M10" s="62">
        <f>SUM(L10*100/C10)</f>
        <v>0</v>
      </c>
      <c r="N10" s="142">
        <v>313962.3</v>
      </c>
      <c r="O10" s="62">
        <f>SUM(N10*100/C10)</f>
        <v>62.50634346343049</v>
      </c>
      <c r="P10" s="198">
        <v>275</v>
      </c>
      <c r="Q10" s="90">
        <v>1.3464282994748036</v>
      </c>
      <c r="R10" s="34"/>
      <c r="S10" s="1"/>
    </row>
    <row r="11" spans="1:19" ht="45.75" customHeight="1" thickBot="1">
      <c r="A11" s="112" t="s">
        <v>3</v>
      </c>
      <c r="B11" s="114" t="str">
        <f>'[1]Havelvac 2'!$B$15</f>
        <v>"Թալինի Բժշկական
Կենտրոն"ՓԲԸ</v>
      </c>
      <c r="C11" s="115">
        <v>263953.09999999998</v>
      </c>
      <c r="D11" s="147">
        <v>169667.6</v>
      </c>
      <c r="E11" s="61">
        <f>SUM(D11*100/C11)</f>
        <v>64.279449644652786</v>
      </c>
      <c r="F11" s="147">
        <v>36844.6</v>
      </c>
      <c r="G11" s="62">
        <f>SUM(F11*100/C11)</f>
        <v>13.958767675014995</v>
      </c>
      <c r="H11" s="147">
        <v>1025</v>
      </c>
      <c r="I11" s="62">
        <f>SUM(H11*100/C11)</f>
        <v>0.38832656255978809</v>
      </c>
      <c r="J11" s="158">
        <v>6338.8</v>
      </c>
      <c r="K11" s="62">
        <f>SUM(J11*100/C11)</f>
        <v>2.4014872339063267</v>
      </c>
      <c r="L11" s="153"/>
      <c r="M11" s="62">
        <f>SUM(L11*100/C11)</f>
        <v>0</v>
      </c>
      <c r="N11" s="147">
        <v>173757.8</v>
      </c>
      <c r="O11" s="62">
        <f>SUM(N11*100/C11)</f>
        <v>65.829043114098681</v>
      </c>
      <c r="P11" s="199">
        <v>188</v>
      </c>
      <c r="Q11" s="90">
        <v>3.0629798288272272</v>
      </c>
      <c r="R11" s="6"/>
    </row>
    <row r="12" spans="1:19" ht="45.75" customHeight="1">
      <c r="A12" s="161" t="s">
        <v>4</v>
      </c>
      <c r="B12" s="114" t="s">
        <v>85</v>
      </c>
      <c r="C12" s="115"/>
      <c r="D12" s="162"/>
      <c r="E12" s="61"/>
      <c r="F12" s="163"/>
      <c r="G12" s="62"/>
      <c r="H12" s="162"/>
      <c r="I12" s="62"/>
      <c r="J12" s="164"/>
      <c r="K12" s="62"/>
      <c r="L12" s="165"/>
      <c r="M12" s="62"/>
      <c r="N12" s="166"/>
      <c r="O12" s="62"/>
      <c r="P12" s="85"/>
      <c r="Q12" s="146"/>
      <c r="R12" s="6"/>
    </row>
    <row r="13" spans="1:19" ht="29.25" customHeight="1">
      <c r="A13" s="16"/>
      <c r="B13" s="25" t="s">
        <v>17</v>
      </c>
      <c r="C13" s="148">
        <v>1103145.6000000001</v>
      </c>
      <c r="D13" s="148">
        <v>759322.4</v>
      </c>
      <c r="E13" s="61">
        <v>68.832473247411755</v>
      </c>
      <c r="F13" s="148">
        <v>123292.4</v>
      </c>
      <c r="G13" s="62">
        <v>11.176439447340405</v>
      </c>
      <c r="H13" s="148">
        <v>29227.9</v>
      </c>
      <c r="I13" s="62">
        <v>2.6495051967754755</v>
      </c>
      <c r="J13" s="148">
        <v>23486.151999999998</v>
      </c>
      <c r="K13" s="62">
        <v>2.1290165142298529</v>
      </c>
      <c r="L13" s="148"/>
      <c r="M13" s="62">
        <v>0.1</v>
      </c>
      <c r="N13" s="148">
        <v>760088.39999999991</v>
      </c>
      <c r="O13" s="62">
        <v>68.901911044199409</v>
      </c>
      <c r="P13" s="149">
        <v>722</v>
      </c>
      <c r="Q13" s="150">
        <v>1.792</v>
      </c>
      <c r="R13" s="9"/>
    </row>
    <row r="15" spans="1:19" s="10" customFormat="1" ht="15.6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9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</sheetData>
  <protectedRanges>
    <protectedRange sqref="H9" name="Range2_1_2_1_1_5"/>
    <protectedRange sqref="D12" name="Range2_1_2_1_8"/>
    <protectedRange sqref="F12" name="Range2_1_2_1_16"/>
    <protectedRange sqref="H12" name="Range2_1_2_1_17"/>
    <protectedRange sqref="D8" name="Range2_1_2_1"/>
    <protectedRange sqref="F8" name="Range2_1_2_1_2"/>
    <protectedRange sqref="H8" name="Range2_1_2_1_3"/>
    <protectedRange sqref="D9" name="Range2_1_2_1_1_2"/>
    <protectedRange sqref="F9" name="Range2_1_2_1_1_3"/>
    <protectedRange sqref="D10" name="Range2_1_2_1_4"/>
    <protectedRange sqref="F10" name="Range2_1_2_1_5"/>
    <protectedRange sqref="H10" name="Range2_1_2_1_6"/>
    <protectedRange sqref="D11" name="Range2_1_2_1_7"/>
    <protectedRange sqref="F11" name="Range2_1_2_1_11"/>
    <protectedRange sqref="H11" name="Range2_1_2_1_18"/>
  </protectedRanges>
  <mergeCells count="19">
    <mergeCell ref="H4:H6"/>
    <mergeCell ref="I4:I6"/>
    <mergeCell ref="J4:J6"/>
    <mergeCell ref="K4:K5"/>
    <mergeCell ref="L4:L6"/>
    <mergeCell ref="M4:M5"/>
    <mergeCell ref="A1:P1"/>
    <mergeCell ref="N2:Q2"/>
    <mergeCell ref="A4:A6"/>
    <mergeCell ref="B4:B6"/>
    <mergeCell ref="C4:C6"/>
    <mergeCell ref="D4:D6"/>
    <mergeCell ref="E4:E6"/>
    <mergeCell ref="F4:F6"/>
    <mergeCell ref="G4:G6"/>
    <mergeCell ref="N4:N6"/>
    <mergeCell ref="O4:O5"/>
    <mergeCell ref="P4:P6"/>
    <mergeCell ref="Q4:Q5"/>
  </mergeCells>
  <pageMargins left="0.2" right="0.2" top="0.2" bottom="0.75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R13" sqref="R13"/>
    </sheetView>
  </sheetViews>
  <sheetFormatPr defaultColWidth="9" defaultRowHeight="17.399999999999999"/>
  <cols>
    <col min="1" max="1" width="3.8984375" style="1" customWidth="1"/>
    <col min="2" max="2" width="23.3984375" style="1" customWidth="1"/>
    <col min="3" max="4" width="10.09765625" style="1" customWidth="1"/>
    <col min="5" max="5" width="7.3984375" style="1" customWidth="1"/>
    <col min="6" max="6" width="8.69921875" style="1" customWidth="1"/>
    <col min="7" max="7" width="6.19921875" style="1" customWidth="1"/>
    <col min="8" max="8" width="7.59765625" style="1" customWidth="1"/>
    <col min="9" max="9" width="5.5" style="1" customWidth="1"/>
    <col min="10" max="10" width="7.5" style="1" customWidth="1"/>
    <col min="11" max="11" width="5.09765625" style="1" customWidth="1"/>
    <col min="12" max="12" width="7.59765625" style="1" customWidth="1"/>
    <col min="13" max="13" width="6.69921875" style="1" customWidth="1"/>
    <col min="14" max="14" width="9" style="1" customWidth="1"/>
    <col min="15" max="15" width="6.09765625" style="1" customWidth="1"/>
    <col min="16" max="16" width="8" style="1" customWidth="1"/>
    <col min="17" max="17" width="7.8984375" style="1" customWidth="1"/>
    <col min="18" max="18" width="25.699218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23" ht="45" customHeight="1">
      <c r="J1" s="281"/>
      <c r="K1" s="281"/>
      <c r="L1" s="281"/>
      <c r="M1" s="281"/>
      <c r="N1" s="281"/>
      <c r="O1" s="281"/>
      <c r="P1" s="281"/>
      <c r="Q1" s="167"/>
      <c r="R1" s="167"/>
    </row>
    <row r="2" spans="1:23" ht="59.25" customHeight="1">
      <c r="A2" s="282" t="s">
        <v>98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23" ht="38.25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287" t="s">
        <v>87</v>
      </c>
      <c r="O3" s="283"/>
      <c r="P3" s="283"/>
      <c r="Q3" s="283"/>
    </row>
    <row r="4" spans="1:23" ht="18">
      <c r="B4" s="3"/>
      <c r="P4" s="1" t="s">
        <v>27</v>
      </c>
      <c r="Q4" s="7"/>
    </row>
    <row r="5" spans="1:23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23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23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23" s="5" customFormat="1" ht="14.25" customHeight="1" thickBot="1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58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ht="45" customHeight="1" thickBot="1">
      <c r="A9" s="24" t="s">
        <v>0</v>
      </c>
      <c r="B9" s="23" t="s">
        <v>40</v>
      </c>
      <c r="C9" s="135">
        <v>1018584</v>
      </c>
      <c r="D9" s="205">
        <v>541801</v>
      </c>
      <c r="E9" s="61">
        <f>SUM(D9*100/C9)</f>
        <v>53.19158753720852</v>
      </c>
      <c r="F9" s="205">
        <v>195487</v>
      </c>
      <c r="G9" s="62">
        <f t="shared" ref="G9:G14" si="0">SUM(F9*100/C9)</f>
        <v>19.192035217517653</v>
      </c>
      <c r="H9" s="205">
        <v>4520</v>
      </c>
      <c r="I9" s="138">
        <f t="shared" ref="I9:I14" si="1">SUM(H9*100/C9)</f>
        <v>0.44375328887946403</v>
      </c>
      <c r="J9" s="158">
        <v>11867</v>
      </c>
      <c r="K9" s="138">
        <f t="shared" ref="K9:K14" si="2">SUM(J9*100/C9)</f>
        <v>1.1650487343213716</v>
      </c>
      <c r="L9" s="64"/>
      <c r="M9" s="62"/>
      <c r="N9" s="205">
        <v>679925</v>
      </c>
      <c r="O9" s="62">
        <f t="shared" ref="O9:O14" si="3">SUM(N9*100/C9)</f>
        <v>66.751981181718932</v>
      </c>
      <c r="P9" s="208">
        <v>530</v>
      </c>
      <c r="Q9" s="212">
        <v>0.3091466723423012</v>
      </c>
      <c r="R9" s="18"/>
    </row>
    <row r="10" spans="1:23" ht="26.25" customHeight="1" thickBot="1">
      <c r="A10" s="24" t="s">
        <v>1</v>
      </c>
      <c r="B10" s="23" t="s">
        <v>42</v>
      </c>
      <c r="C10" s="135">
        <v>262565</v>
      </c>
      <c r="D10" s="205">
        <v>208158</v>
      </c>
      <c r="E10" s="61">
        <f t="shared" ref="E10:E14" si="4">SUM(D10*100/C10)</f>
        <v>79.278654809285314</v>
      </c>
      <c r="F10" s="205">
        <v>23736</v>
      </c>
      <c r="G10" s="62">
        <f t="shared" si="0"/>
        <v>9.0400472264010823</v>
      </c>
      <c r="H10" s="243"/>
      <c r="I10" s="62">
        <f t="shared" si="1"/>
        <v>0</v>
      </c>
      <c r="J10" s="158">
        <v>49</v>
      </c>
      <c r="K10" s="62">
        <f t="shared" si="2"/>
        <v>1.8662045588711366E-2</v>
      </c>
      <c r="L10" s="64"/>
      <c r="M10" s="62"/>
      <c r="N10" s="205">
        <v>207951</v>
      </c>
      <c r="O10" s="62">
        <f t="shared" si="3"/>
        <v>79.19981718812484</v>
      </c>
      <c r="P10" s="208">
        <v>241</v>
      </c>
      <c r="Q10" s="212">
        <v>1.0032708677781135E-2</v>
      </c>
      <c r="R10" s="6"/>
    </row>
    <row r="11" spans="1:23" ht="39.75" customHeight="1" thickBot="1">
      <c r="A11" s="67" t="s">
        <v>2</v>
      </c>
      <c r="B11" s="68" t="s">
        <v>43</v>
      </c>
      <c r="C11" s="136">
        <v>483765.7</v>
      </c>
      <c r="D11" s="205">
        <v>347638</v>
      </c>
      <c r="E11" s="137">
        <f t="shared" si="4"/>
        <v>71.860820227643259</v>
      </c>
      <c r="F11" s="152"/>
      <c r="G11" s="138">
        <f t="shared" si="0"/>
        <v>0</v>
      </c>
      <c r="H11" s="64"/>
      <c r="I11" s="62">
        <f t="shared" si="1"/>
        <v>0</v>
      </c>
      <c r="J11" s="158">
        <v>578.70000000000005</v>
      </c>
      <c r="K11" s="62">
        <f t="shared" si="2"/>
        <v>0.11962402460529964</v>
      </c>
      <c r="L11" s="153"/>
      <c r="M11" s="138">
        <f>SUM(L11*100/C11)</f>
        <v>0</v>
      </c>
      <c r="N11" s="205">
        <v>339207.7</v>
      </c>
      <c r="O11" s="138">
        <f t="shared" si="3"/>
        <v>70.118179110259362</v>
      </c>
      <c r="P11" s="208">
        <v>330</v>
      </c>
      <c r="Q11" s="212">
        <v>8.5376894286010821E-2</v>
      </c>
      <c r="R11" s="6"/>
    </row>
    <row r="12" spans="1:23" s="14" customFormat="1" ht="36.75" customHeight="1" thickBot="1">
      <c r="A12" s="24" t="s">
        <v>3</v>
      </c>
      <c r="B12" s="23" t="s">
        <v>41</v>
      </c>
      <c r="C12" s="135">
        <v>370623</v>
      </c>
      <c r="D12" s="205">
        <v>370489.4</v>
      </c>
      <c r="E12" s="61">
        <f t="shared" si="4"/>
        <v>99.963952587939772</v>
      </c>
      <c r="F12" s="152"/>
      <c r="G12" s="61">
        <f t="shared" si="0"/>
        <v>0</v>
      </c>
      <c r="H12" s="169"/>
      <c r="I12" s="170">
        <f t="shared" si="1"/>
        <v>0</v>
      </c>
      <c r="J12" s="171"/>
      <c r="K12" s="170">
        <f t="shared" si="2"/>
        <v>0</v>
      </c>
      <c r="L12" s="158">
        <v>42634</v>
      </c>
      <c r="M12" s="61">
        <f>SUM(L12*100/C12)</f>
        <v>11.503333576167696</v>
      </c>
      <c r="N12" s="205">
        <v>334851.59999999998</v>
      </c>
      <c r="O12" s="61">
        <f t="shared" si="3"/>
        <v>90.348305420872407</v>
      </c>
      <c r="P12" s="208">
        <v>321</v>
      </c>
      <c r="Q12" s="212">
        <v>-5.6767546656401615</v>
      </c>
      <c r="R12" s="29"/>
    </row>
    <row r="13" spans="1:23" s="8" customFormat="1" ht="39" customHeight="1" thickBot="1">
      <c r="A13" s="24" t="s">
        <v>4</v>
      </c>
      <c r="B13" s="206" t="s">
        <v>99</v>
      </c>
      <c r="C13" s="135">
        <v>79304.2</v>
      </c>
      <c r="D13" s="205">
        <v>79304.2</v>
      </c>
      <c r="E13" s="61">
        <f>SUM(D13*100/C13)</f>
        <v>100</v>
      </c>
      <c r="F13" s="135"/>
      <c r="G13" s="61">
        <f>SUM(F13*100/C13)</f>
        <v>0</v>
      </c>
      <c r="H13" s="65"/>
      <c r="I13" s="61">
        <f>SUM(H13*100/C13)</f>
        <v>0</v>
      </c>
      <c r="J13" s="158">
        <v>96.9</v>
      </c>
      <c r="K13" s="61">
        <f>SUM(J13*100/C13)</f>
        <v>0.12218772776221185</v>
      </c>
      <c r="L13" s="65"/>
      <c r="M13" s="62">
        <f>SUM(L13*100/C13)</f>
        <v>0</v>
      </c>
      <c r="N13" s="205">
        <v>51200</v>
      </c>
      <c r="O13" s="62">
        <f>SUM(N13/C13*100)</f>
        <v>64.561523853717716</v>
      </c>
      <c r="P13" s="208">
        <v>57</v>
      </c>
      <c r="Q13" s="212">
        <v>0.13382221946015371</v>
      </c>
      <c r="R13" s="1"/>
      <c r="S13" s="1"/>
      <c r="T13" s="1"/>
      <c r="U13" s="1"/>
      <c r="V13" s="1"/>
    </row>
    <row r="14" spans="1:23" s="8" customFormat="1" ht="30" customHeight="1" thickBot="1">
      <c r="A14" s="24" t="s">
        <v>5</v>
      </c>
      <c r="B14" s="42" t="s">
        <v>44</v>
      </c>
      <c r="C14" s="139">
        <v>17102.7</v>
      </c>
      <c r="D14" s="152">
        <v>17102.7</v>
      </c>
      <c r="E14" s="61">
        <f t="shared" si="4"/>
        <v>100</v>
      </c>
      <c r="F14" s="135"/>
      <c r="G14" s="61">
        <f t="shared" si="0"/>
        <v>0</v>
      </c>
      <c r="H14" s="65"/>
      <c r="I14" s="61">
        <f t="shared" si="1"/>
        <v>0</v>
      </c>
      <c r="J14" s="158">
        <v>37</v>
      </c>
      <c r="K14" s="61">
        <f t="shared" si="2"/>
        <v>0.21634011004110462</v>
      </c>
      <c r="L14" s="65"/>
      <c r="M14" s="62">
        <f>SUM(L14*100/C14)</f>
        <v>0</v>
      </c>
      <c r="N14" s="205">
        <v>0</v>
      </c>
      <c r="O14" s="61">
        <f t="shared" si="3"/>
        <v>0</v>
      </c>
      <c r="P14" s="208">
        <v>9</v>
      </c>
      <c r="Q14" s="212">
        <v>0.18750791840871658</v>
      </c>
      <c r="R14" s="6"/>
      <c r="S14" s="1"/>
      <c r="T14" s="1"/>
      <c r="U14" s="1"/>
      <c r="V14" s="1"/>
      <c r="W14" s="1"/>
    </row>
    <row r="15" spans="1:23" ht="29.25" customHeight="1" thickBot="1">
      <c r="A15" s="69"/>
      <c r="B15" s="70" t="s">
        <v>17</v>
      </c>
      <c r="C15" s="140">
        <v>2231944.6000000006</v>
      </c>
      <c r="D15" s="140">
        <v>1564493.2999999998</v>
      </c>
      <c r="E15" s="61">
        <v>70.095525668513432</v>
      </c>
      <c r="F15" s="140">
        <v>219223</v>
      </c>
      <c r="G15" s="62">
        <v>9.8220627877591564</v>
      </c>
      <c r="H15" s="26">
        <v>4520</v>
      </c>
      <c r="I15" s="138">
        <v>0.20251398713032567</v>
      </c>
      <c r="J15" s="26">
        <v>12628.6</v>
      </c>
      <c r="K15" s="61">
        <v>0.56581153492788294</v>
      </c>
      <c r="L15" s="26">
        <v>42634</v>
      </c>
      <c r="M15" s="61">
        <v>1.9101728600252887</v>
      </c>
      <c r="N15" s="26">
        <v>1613135.2999999998</v>
      </c>
      <c r="O15" s="62">
        <v>72.274880837096021</v>
      </c>
      <c r="P15" s="28">
        <v>1488</v>
      </c>
      <c r="Q15" s="51">
        <v>0.82499999999999996</v>
      </c>
      <c r="R15" s="9"/>
    </row>
    <row r="17" spans="2:17" s="10" customFormat="1" ht="15.6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</sheetData>
  <protectedRanges>
    <protectedRange sqref="H10" name="Range2_1_2_1_2_4_1"/>
    <protectedRange sqref="F11" name="Range2_1_2_1_2_7_1"/>
    <protectedRange sqref="F12" name="Range2_1_2_1_2_20_1"/>
    <protectedRange sqref="H12" name="Range2_1_2_1_2_21_1"/>
    <protectedRange sqref="D14" name="Range2_1_2_1_2_2"/>
    <protectedRange sqref="D9" name="Range2_1_2_1"/>
    <protectedRange sqref="F9" name="Range2_1_2_1_3"/>
    <protectedRange sqref="H9" name="Range2_1_2_1_4"/>
    <protectedRange sqref="D10" name="Range2_1_2_1_2_3"/>
    <protectedRange sqref="F10" name="Range2_1_2_1_2_4"/>
    <protectedRange sqref="D11" name="Range2_1_2_1_2_5"/>
    <protectedRange sqref="D12" name="Range2_1_2_1_2_6"/>
    <protectedRange sqref="D13" name="Range2_1_2_1_2_7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2" right="0.2" top="0.3" bottom="0.19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5" workbookViewId="0">
      <selection activeCell="C9" sqref="C9:Q15"/>
    </sheetView>
  </sheetViews>
  <sheetFormatPr defaultColWidth="9" defaultRowHeight="17.399999999999999"/>
  <cols>
    <col min="1" max="1" width="3.8984375" style="1" customWidth="1"/>
    <col min="2" max="2" width="20.5" style="1" customWidth="1"/>
    <col min="3" max="3" width="12.09765625" style="1" customWidth="1"/>
    <col min="4" max="4" width="10.09765625" style="1" customWidth="1"/>
    <col min="5" max="5" width="7.3984375" style="1" customWidth="1"/>
    <col min="6" max="6" width="10" style="1" customWidth="1"/>
    <col min="7" max="7" width="6.8984375" style="1" customWidth="1"/>
    <col min="8" max="8" width="8.8984375" style="1" customWidth="1"/>
    <col min="9" max="9" width="10.3984375" style="1" customWidth="1"/>
    <col min="10" max="10" width="12.5" style="1" customWidth="1"/>
    <col min="11" max="11" width="7.09765625" style="1" customWidth="1"/>
    <col min="12" max="12" width="12.19921875" style="1" customWidth="1"/>
    <col min="13" max="13" width="6" style="1" customWidth="1"/>
    <col min="14" max="14" width="10.69921875" style="1" customWidth="1"/>
    <col min="15" max="15" width="7.69921875" style="1" customWidth="1"/>
    <col min="16" max="16" width="5.8984375" style="1" customWidth="1"/>
    <col min="17" max="17" width="7.59765625" style="1" customWidth="1"/>
    <col min="18" max="18" width="11.199218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23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23" ht="59.25" customHeight="1">
      <c r="A2" s="282" t="s">
        <v>109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23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92</v>
      </c>
      <c r="O3" s="283"/>
      <c r="P3" s="283"/>
      <c r="Q3" s="283"/>
    </row>
    <row r="4" spans="1:23" ht="18">
      <c r="B4" s="3"/>
      <c r="P4" s="1" t="s">
        <v>27</v>
      </c>
      <c r="Q4" s="7"/>
    </row>
    <row r="5" spans="1:23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23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23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23" s="5" customFormat="1" ht="14.25" customHeight="1" thickBot="1">
      <c r="A8" s="15">
        <v>1</v>
      </c>
      <c r="B8" s="15">
        <v>2</v>
      </c>
      <c r="C8" s="58">
        <v>3</v>
      </c>
      <c r="D8" s="102">
        <v>4</v>
      </c>
      <c r="E8" s="59">
        <v>5</v>
      </c>
      <c r="F8" s="58">
        <v>6</v>
      </c>
      <c r="G8" s="59">
        <v>7</v>
      </c>
      <c r="H8" s="58">
        <v>8</v>
      </c>
      <c r="I8" s="59">
        <v>9</v>
      </c>
      <c r="J8" s="58">
        <v>10</v>
      </c>
      <c r="K8" s="59">
        <v>11</v>
      </c>
      <c r="L8" s="58">
        <v>12</v>
      </c>
      <c r="M8" s="59">
        <v>13</v>
      </c>
      <c r="N8" s="58">
        <v>14</v>
      </c>
      <c r="O8" s="59">
        <v>15</v>
      </c>
      <c r="P8" s="60">
        <v>16</v>
      </c>
      <c r="Q8" s="59">
        <v>17</v>
      </c>
      <c r="R8" s="4"/>
    </row>
    <row r="9" spans="1:23" ht="49.5" customHeight="1" thickBot="1">
      <c r="A9" s="31">
        <v>1</v>
      </c>
      <c r="B9" s="44" t="s">
        <v>28</v>
      </c>
      <c r="C9" s="66">
        <v>498255</v>
      </c>
      <c r="D9" s="205">
        <v>327719</v>
      </c>
      <c r="E9" s="61">
        <f t="shared" ref="E9:E15" si="0">SUM(D9*100/C9)</f>
        <v>65.773348987968006</v>
      </c>
      <c r="F9" s="205">
        <v>100874</v>
      </c>
      <c r="G9" s="62">
        <f t="shared" ref="G9:G15" si="1">SUM(F9*100/C9)</f>
        <v>20.245456643686467</v>
      </c>
      <c r="H9" s="103"/>
      <c r="I9" s="62">
        <f t="shared" ref="I9:I15" si="2">SUM(H9*100/C9)</f>
        <v>0</v>
      </c>
      <c r="J9" s="158">
        <v>3310</v>
      </c>
      <c r="K9" s="62">
        <f t="shared" ref="K9:K15" si="3">SUM(J9*100/C9)</f>
        <v>0.66431847146541434</v>
      </c>
      <c r="L9" s="63"/>
      <c r="M9" s="62">
        <f t="shared" ref="M9:M15" si="4">SUM(L9*100/C9)</f>
        <v>0</v>
      </c>
      <c r="N9" s="205">
        <v>330894</v>
      </c>
      <c r="O9" s="62">
        <f t="shared" ref="O9:O15" si="5">SUM(N9*100/C9)</f>
        <v>66.410572899418966</v>
      </c>
      <c r="P9" s="208">
        <v>291</v>
      </c>
      <c r="Q9" s="212">
        <v>0.21009183425087186</v>
      </c>
      <c r="R9" s="18"/>
    </row>
    <row r="10" spans="1:23" ht="57" customHeight="1" thickBot="1">
      <c r="A10" s="31">
        <v>2</v>
      </c>
      <c r="B10" s="44" t="s">
        <v>31</v>
      </c>
      <c r="C10" s="160">
        <v>133386</v>
      </c>
      <c r="D10" s="205">
        <v>91787</v>
      </c>
      <c r="E10" s="61">
        <f t="shared" si="0"/>
        <v>68.81306883780907</v>
      </c>
      <c r="F10" s="205">
        <v>9884</v>
      </c>
      <c r="G10" s="62">
        <f t="shared" si="1"/>
        <v>7.4100730211566432</v>
      </c>
      <c r="H10" s="64"/>
      <c r="I10" s="62">
        <f>SUM(H10*100/C10)</f>
        <v>0</v>
      </c>
      <c r="J10" s="158"/>
      <c r="K10" s="62">
        <f t="shared" si="3"/>
        <v>0</v>
      </c>
      <c r="L10" s="220">
        <v>3685</v>
      </c>
      <c r="M10" s="62">
        <f t="shared" si="4"/>
        <v>2.7626587497938315</v>
      </c>
      <c r="N10" s="205">
        <v>86467</v>
      </c>
      <c r="O10" s="62">
        <f t="shared" si="5"/>
        <v>64.824644265515118</v>
      </c>
      <c r="P10" s="85">
        <v>109</v>
      </c>
      <c r="Q10" s="212">
        <v>-0.89160416162593759</v>
      </c>
      <c r="R10" s="6"/>
    </row>
    <row r="11" spans="1:23" s="14" customFormat="1" ht="70.5" customHeight="1" thickBot="1">
      <c r="A11" s="31">
        <v>3</v>
      </c>
      <c r="B11" s="44" t="s">
        <v>29</v>
      </c>
      <c r="C11" s="71">
        <v>645310.30000000005</v>
      </c>
      <c r="D11" s="71">
        <v>645310.30000000005</v>
      </c>
      <c r="E11" s="61">
        <f t="shared" si="0"/>
        <v>100</v>
      </c>
      <c r="F11" s="205">
        <v>138510</v>
      </c>
      <c r="G11" s="61">
        <f t="shared" si="1"/>
        <v>21.464092545865142</v>
      </c>
      <c r="H11" s="65"/>
      <c r="I11" s="61">
        <f t="shared" si="2"/>
        <v>0</v>
      </c>
      <c r="J11" s="158">
        <v>4545</v>
      </c>
      <c r="K11" s="61">
        <f t="shared" si="3"/>
        <v>0.70431232850304726</v>
      </c>
      <c r="L11" s="221"/>
      <c r="M11" s="91">
        <f t="shared" si="4"/>
        <v>0</v>
      </c>
      <c r="N11" s="205">
        <v>474954.7</v>
      </c>
      <c r="O11" s="61">
        <f t="shared" si="5"/>
        <v>73.60097924982756</v>
      </c>
      <c r="P11" s="208">
        <v>278</v>
      </c>
      <c r="Q11" s="212">
        <v>0.41022678681633101</v>
      </c>
      <c r="R11" s="29"/>
    </row>
    <row r="12" spans="1:23" s="8" customFormat="1" ht="30" customHeight="1" thickBot="1">
      <c r="A12" s="31">
        <v>4</v>
      </c>
      <c r="B12" s="44" t="s">
        <v>32</v>
      </c>
      <c r="C12" s="72">
        <v>91003</v>
      </c>
      <c r="D12" s="205">
        <v>87101</v>
      </c>
      <c r="E12" s="61">
        <f t="shared" si="0"/>
        <v>95.712229267167018</v>
      </c>
      <c r="F12" s="205">
        <v>3902</v>
      </c>
      <c r="G12" s="62">
        <f t="shared" si="1"/>
        <v>4.2877707328329837</v>
      </c>
      <c r="H12" s="64"/>
      <c r="I12" s="62"/>
      <c r="J12" s="158"/>
      <c r="K12" s="62">
        <f t="shared" si="3"/>
        <v>0</v>
      </c>
      <c r="L12" s="246">
        <v>1205</v>
      </c>
      <c r="M12" s="62">
        <f t="shared" si="4"/>
        <v>1.3241321714668748</v>
      </c>
      <c r="N12" s="205">
        <v>78024</v>
      </c>
      <c r="O12" s="62">
        <f t="shared" si="5"/>
        <v>85.73783281869828</v>
      </c>
      <c r="P12" s="208">
        <v>68</v>
      </c>
      <c r="Q12" s="212">
        <v>-0.72364331891051148</v>
      </c>
      <c r="R12" s="6"/>
      <c r="S12" s="1"/>
      <c r="T12" s="1"/>
      <c r="U12" s="1"/>
      <c r="V12" s="1"/>
      <c r="W12" s="1"/>
    </row>
    <row r="13" spans="1:23" ht="45.75" customHeight="1" thickBot="1">
      <c r="A13" s="31">
        <v>5</v>
      </c>
      <c r="B13" s="44" t="s">
        <v>86</v>
      </c>
      <c r="C13" s="71">
        <v>292847</v>
      </c>
      <c r="D13" s="205">
        <v>288459</v>
      </c>
      <c r="E13" s="61">
        <f t="shared" si="0"/>
        <v>98.501606641010497</v>
      </c>
      <c r="F13" s="66"/>
      <c r="G13" s="62">
        <f t="shared" si="1"/>
        <v>0</v>
      </c>
      <c r="H13" s="63"/>
      <c r="I13" s="62">
        <f t="shared" si="2"/>
        <v>0</v>
      </c>
      <c r="J13" s="158"/>
      <c r="K13" s="62">
        <f t="shared" si="3"/>
        <v>0</v>
      </c>
      <c r="L13" s="220">
        <v>7597.5999999999804</v>
      </c>
      <c r="M13" s="62">
        <f t="shared" si="4"/>
        <v>2.5943922935867469</v>
      </c>
      <c r="N13" s="205">
        <v>255628.6</v>
      </c>
      <c r="O13" s="62">
        <f t="shared" si="5"/>
        <v>87.290837877799675</v>
      </c>
      <c r="P13" s="208">
        <v>276</v>
      </c>
      <c r="Q13" s="212">
        <v>-0.31520060039789954</v>
      </c>
      <c r="R13" s="6"/>
    </row>
    <row r="14" spans="1:23" ht="42.75" customHeight="1" thickBot="1">
      <c r="A14" s="31">
        <v>6</v>
      </c>
      <c r="B14" s="44" t="s">
        <v>30</v>
      </c>
      <c r="C14" s="72">
        <v>168252</v>
      </c>
      <c r="D14" s="205">
        <v>143337</v>
      </c>
      <c r="E14" s="61">
        <f t="shared" si="0"/>
        <v>85.191855074531063</v>
      </c>
      <c r="F14" s="205">
        <v>24620</v>
      </c>
      <c r="G14" s="62">
        <f t="shared" si="1"/>
        <v>14.632812685733304</v>
      </c>
      <c r="H14" s="205">
        <v>295</v>
      </c>
      <c r="I14" s="62">
        <f t="shared" si="2"/>
        <v>0.17533223973563464</v>
      </c>
      <c r="J14" s="158"/>
      <c r="K14" s="62">
        <f t="shared" si="3"/>
        <v>0</v>
      </c>
      <c r="L14" s="220">
        <v>5599.99999999997</v>
      </c>
      <c r="M14" s="62">
        <f t="shared" si="4"/>
        <v>3.3283408221001651</v>
      </c>
      <c r="N14" s="205">
        <f>1509.4+1445.5+1598.1+1495.5+1298+676+36+7.5+28.7+16.2+42.4+1299+1193+9+9+45+37.5</f>
        <v>10745.8</v>
      </c>
      <c r="O14" s="62">
        <f t="shared" si="5"/>
        <v>6.3867294296650261</v>
      </c>
      <c r="P14" s="208">
        <v>168</v>
      </c>
      <c r="Q14" s="212">
        <v>-1.0782376975004084</v>
      </c>
      <c r="R14" s="6"/>
    </row>
    <row r="15" spans="1:23" ht="29.25" customHeight="1">
      <c r="A15" s="16"/>
      <c r="B15" s="25" t="s">
        <v>17</v>
      </c>
      <c r="C15" s="73">
        <f>SUM(C9:C14)</f>
        <v>1829053.3</v>
      </c>
      <c r="D15" s="73">
        <f>SUM(D9:D14)</f>
        <v>1583713.3</v>
      </c>
      <c r="E15" s="61">
        <f t="shared" si="0"/>
        <v>86.586503520701115</v>
      </c>
      <c r="F15" s="73">
        <f>SUM(F9:F14)</f>
        <v>277790</v>
      </c>
      <c r="G15" s="62">
        <f t="shared" si="1"/>
        <v>15.187638326340736</v>
      </c>
      <c r="H15" s="73">
        <f>SUM(H9:H14)</f>
        <v>295</v>
      </c>
      <c r="I15" s="207">
        <f t="shared" si="2"/>
        <v>1.6128562245835046E-2</v>
      </c>
      <c r="J15" s="73">
        <f>SUM(J9:J14)</f>
        <v>7855</v>
      </c>
      <c r="K15" s="61">
        <f t="shared" si="3"/>
        <v>0.42945714047808231</v>
      </c>
      <c r="L15" s="154">
        <f>SUM(L9:L14)</f>
        <v>18087.599999999951</v>
      </c>
      <c r="M15" s="62">
        <f t="shared" si="4"/>
        <v>0.98890502534835645</v>
      </c>
      <c r="N15" s="73">
        <f>SUM(N9:N14)</f>
        <v>1236714.1000000001</v>
      </c>
      <c r="O15" s="62">
        <f t="shared" si="5"/>
        <v>67.614984210684298</v>
      </c>
      <c r="P15" s="74">
        <f>SUM(P9:P14)</f>
        <v>1190</v>
      </c>
      <c r="Q15" s="244">
        <v>-0.39800000000000002</v>
      </c>
      <c r="R15" s="9"/>
    </row>
    <row r="17" spans="2:17" s="10" customFormat="1" ht="15.6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</sheetData>
  <protectedRanges>
    <protectedRange sqref="F13" name="Range2_1_2_1_2_24"/>
    <protectedRange sqref="D9" name="Range2_1_2_1"/>
    <protectedRange sqref="F9" name="Range2_1_2_1_1"/>
    <protectedRange sqref="D10" name="Range2_1_2_1_2"/>
    <protectedRange sqref="F10" name="Range2_1_2_1_2_12"/>
    <protectedRange sqref="F11" name="Range2_1_2_1_2_15"/>
    <protectedRange sqref="D12" name="Range2_1_2_1_2_16"/>
    <protectedRange sqref="F12" name="Range2_1_2_1_2_17"/>
    <protectedRange sqref="D13" name="Range2_1_2_1_2_18"/>
    <protectedRange sqref="D14" name="Range2_1_2_1_2_19"/>
    <protectedRange sqref="F14" name="Range2_1_2_1_2_20"/>
    <protectedRange sqref="H14" name="Range2_1_2_1_2_21"/>
  </protectedRanges>
  <mergeCells count="20"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</mergeCells>
  <pageMargins left="0.2" right="0.2" top="0.3" bottom="0.27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A10" workbookViewId="0">
      <selection activeCell="R14" sqref="R14"/>
    </sheetView>
  </sheetViews>
  <sheetFormatPr defaultColWidth="9" defaultRowHeight="17.399999999999999"/>
  <cols>
    <col min="1" max="1" width="2.8984375" style="1" customWidth="1"/>
    <col min="2" max="2" width="20.19921875" style="1" customWidth="1"/>
    <col min="3" max="3" width="10.19921875" style="1" customWidth="1"/>
    <col min="4" max="4" width="10.09765625" style="1" customWidth="1"/>
    <col min="5" max="5" width="6.8984375" style="1" customWidth="1"/>
    <col min="6" max="6" width="9.3984375" style="1" customWidth="1"/>
    <col min="7" max="7" width="6.59765625" style="1" customWidth="1"/>
    <col min="8" max="8" width="7.8984375" style="1" customWidth="1"/>
    <col min="9" max="9" width="5.19921875" style="1" customWidth="1"/>
    <col min="10" max="10" width="7.59765625" style="1" customWidth="1"/>
    <col min="11" max="11" width="5.59765625" style="1" customWidth="1"/>
    <col min="12" max="12" width="9.19921875" style="1" customWidth="1"/>
    <col min="13" max="13" width="5.59765625" style="1" customWidth="1"/>
    <col min="14" max="14" width="11" style="1" customWidth="1"/>
    <col min="15" max="15" width="6.59765625" style="1" customWidth="1"/>
    <col min="16" max="16" width="8" style="1" customWidth="1"/>
    <col min="17" max="17" width="8.3984375" style="1" customWidth="1"/>
    <col min="18" max="18" width="26.199218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23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23" ht="59.25" customHeight="1">
      <c r="A2" s="282" t="s">
        <v>100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23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63</v>
      </c>
      <c r="O3" s="283"/>
      <c r="P3" s="283"/>
      <c r="Q3" s="283"/>
    </row>
    <row r="4" spans="1:23" ht="18">
      <c r="B4" s="3"/>
      <c r="P4" s="1" t="s">
        <v>27</v>
      </c>
      <c r="Q4" s="7"/>
    </row>
    <row r="5" spans="1:23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23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23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23" s="5" customFormat="1" ht="14.25" customHeight="1" thickBot="1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ht="30" customHeight="1" thickBot="1">
      <c r="A9" s="24" t="s">
        <v>0</v>
      </c>
      <c r="B9" s="23" t="s">
        <v>46</v>
      </c>
      <c r="C9" s="247">
        <v>1815561.4</v>
      </c>
      <c r="D9" s="227">
        <v>1159302.8999999999</v>
      </c>
      <c r="E9" s="80">
        <f t="shared" ref="E9:E19" si="0">SUM(D9*100/C9)</f>
        <v>63.853687349819175</v>
      </c>
      <c r="F9" s="227">
        <v>374931.6</v>
      </c>
      <c r="G9" s="80">
        <f t="shared" ref="G9:G19" si="1">SUM(F9*100/C9)</f>
        <v>20.651000841943436</v>
      </c>
      <c r="H9" s="227"/>
      <c r="I9" s="80">
        <f>SUM(H9*100/C9)</f>
        <v>0</v>
      </c>
      <c r="J9" s="228"/>
      <c r="K9" s="80">
        <f t="shared" ref="K9:K20" si="2">SUM(J9*100/C9)</f>
        <v>0</v>
      </c>
      <c r="L9" s="228">
        <v>4655.2</v>
      </c>
      <c r="M9" s="80">
        <f>SUM(L9*100/C9)</f>
        <v>0.25640553935548532</v>
      </c>
      <c r="N9" s="227">
        <v>210354.2</v>
      </c>
      <c r="O9" s="80">
        <f t="shared" ref="O9:O20" si="3">SUM(N9*100/C9)</f>
        <v>11.58617934926354</v>
      </c>
      <c r="P9" s="248">
        <v>675</v>
      </c>
      <c r="Q9" s="212">
        <v>-5.10333026942036E-2</v>
      </c>
      <c r="R9" s="18"/>
    </row>
    <row r="10" spans="1:23" s="45" customFormat="1" ht="53.25" customHeight="1" thickBot="1">
      <c r="A10" s="24" t="s">
        <v>1</v>
      </c>
      <c r="B10" s="44" t="s">
        <v>101</v>
      </c>
      <c r="C10" s="247">
        <v>66776.600000000006</v>
      </c>
      <c r="D10" s="227">
        <v>45510.1</v>
      </c>
      <c r="E10" s="80">
        <f t="shared" si="0"/>
        <v>68.152766088719702</v>
      </c>
      <c r="F10" s="227">
        <v>14841.6</v>
      </c>
      <c r="G10" s="80">
        <f t="shared" si="1"/>
        <v>22.225749738680914</v>
      </c>
      <c r="H10" s="227"/>
      <c r="I10" s="80">
        <f>SUM(H10*100/C10)</f>
        <v>0</v>
      </c>
      <c r="J10" s="228"/>
      <c r="K10" s="80">
        <f t="shared" si="2"/>
        <v>0</v>
      </c>
      <c r="L10" s="228">
        <v>1654.7</v>
      </c>
      <c r="M10" s="80">
        <f>SUM(L10*100/C10)</f>
        <v>2.4779638376317452</v>
      </c>
      <c r="N10" s="227">
        <v>51666.8</v>
      </c>
      <c r="O10" s="80">
        <f t="shared" si="3"/>
        <v>77.372612561885447</v>
      </c>
      <c r="P10" s="248">
        <v>41</v>
      </c>
      <c r="Q10" s="212">
        <v>-1.1036583068012684</v>
      </c>
      <c r="R10" s="6"/>
    </row>
    <row r="11" spans="1:23" s="37" customFormat="1" ht="63.75" customHeight="1" thickBot="1">
      <c r="A11" s="24" t="s">
        <v>2</v>
      </c>
      <c r="B11" s="23" t="s">
        <v>102</v>
      </c>
      <c r="C11" s="247">
        <v>272497</v>
      </c>
      <c r="D11" s="227">
        <v>180020.1</v>
      </c>
      <c r="E11" s="80">
        <f>SUM(D11*100/C11)</f>
        <v>66.063149319075066</v>
      </c>
      <c r="F11" s="227">
        <v>12259.7</v>
      </c>
      <c r="G11" s="80">
        <f>SUM(F11*100/C11)</f>
        <v>4.4990220075817344</v>
      </c>
      <c r="H11" s="227"/>
      <c r="I11" s="80">
        <f>SUM(H11*100/C11)</f>
        <v>0</v>
      </c>
      <c r="J11" s="228">
        <v>6077.2</v>
      </c>
      <c r="K11" s="80">
        <f>SUM(J11*100/C11)</f>
        <v>2.2301896901617266</v>
      </c>
      <c r="L11" s="228"/>
      <c r="M11" s="80">
        <f>SUM(L11*100/C11)</f>
        <v>0</v>
      </c>
      <c r="N11" s="227">
        <v>149258.79999999999</v>
      </c>
      <c r="O11" s="80">
        <f>SUM(N11*100/C11)</f>
        <v>54.774474581371528</v>
      </c>
      <c r="P11" s="248">
        <v>119</v>
      </c>
      <c r="Q11" s="212">
        <v>2.9032851379337523</v>
      </c>
      <c r="R11" s="35"/>
      <c r="S11" s="36"/>
      <c r="T11" s="36"/>
      <c r="U11" s="36"/>
      <c r="V11" s="36"/>
      <c r="W11" s="36"/>
    </row>
    <row r="12" spans="1:23" ht="53.25" customHeight="1" thickBot="1">
      <c r="A12" s="24" t="s">
        <v>3</v>
      </c>
      <c r="B12" s="23" t="s">
        <v>103</v>
      </c>
      <c r="C12" s="247">
        <v>159155</v>
      </c>
      <c r="D12" s="227">
        <v>100023.9</v>
      </c>
      <c r="E12" s="80">
        <f t="shared" si="0"/>
        <v>62.846847412899372</v>
      </c>
      <c r="F12" s="227">
        <v>18721.2</v>
      </c>
      <c r="G12" s="80">
        <f t="shared" si="1"/>
        <v>11.762872671295279</v>
      </c>
      <c r="H12" s="227"/>
      <c r="I12" s="80">
        <f>SUM(H12*100/C12)</f>
        <v>0</v>
      </c>
      <c r="J12" s="228">
        <v>6669</v>
      </c>
      <c r="K12" s="80">
        <f t="shared" si="2"/>
        <v>4.1902547830731045</v>
      </c>
      <c r="L12" s="81"/>
      <c r="M12" s="80">
        <f>SUM(L12*100/C12)</f>
        <v>0</v>
      </c>
      <c r="N12" s="227">
        <v>95404</v>
      </c>
      <c r="O12" s="80">
        <f t="shared" si="3"/>
        <v>59.944079670761205</v>
      </c>
      <c r="P12" s="248">
        <v>88</v>
      </c>
      <c r="Q12" s="212">
        <v>2.3986318195469249</v>
      </c>
      <c r="R12" s="6"/>
    </row>
    <row r="13" spans="1:23" ht="45" customHeight="1" thickBot="1">
      <c r="A13" s="24" t="s">
        <v>4</v>
      </c>
      <c r="B13" s="23" t="s">
        <v>104</v>
      </c>
      <c r="C13" s="247">
        <v>178955.1</v>
      </c>
      <c r="D13" s="227">
        <v>99342.2</v>
      </c>
      <c r="E13" s="80">
        <f t="shared" si="0"/>
        <v>55.512360363018431</v>
      </c>
      <c r="F13" s="227">
        <v>3536.9</v>
      </c>
      <c r="G13" s="80">
        <f t="shared" si="1"/>
        <v>1.9764175483123978</v>
      </c>
      <c r="H13" s="226"/>
      <c r="I13" s="80">
        <f t="shared" ref="I13:I20" si="4">SUM(H13*100/C13)</f>
        <v>0</v>
      </c>
      <c r="J13" s="228">
        <v>2789.8</v>
      </c>
      <c r="K13" s="80">
        <f t="shared" si="2"/>
        <v>1.5589385270383465</v>
      </c>
      <c r="L13" s="81"/>
      <c r="M13" s="80">
        <f t="shared" ref="M13:M20" si="5">SUM(L13*100/C13)</f>
        <v>0</v>
      </c>
      <c r="N13" s="227">
        <v>91897.9</v>
      </c>
      <c r="O13" s="80">
        <f t="shared" si="3"/>
        <v>51.35249009388388</v>
      </c>
      <c r="P13" s="248">
        <v>87</v>
      </c>
      <c r="Q13" s="212">
        <v>3.884463052835966</v>
      </c>
      <c r="R13" s="6"/>
    </row>
    <row r="14" spans="1:23" ht="44.25" customHeight="1" thickBot="1">
      <c r="A14" s="24" t="s">
        <v>5</v>
      </c>
      <c r="B14" s="23" t="s">
        <v>105</v>
      </c>
      <c r="C14" s="247">
        <v>152250.6</v>
      </c>
      <c r="D14" s="227">
        <v>85066.7</v>
      </c>
      <c r="E14" s="80">
        <f t="shared" si="0"/>
        <v>55.872817578387206</v>
      </c>
      <c r="F14" s="227">
        <v>2166.1</v>
      </c>
      <c r="G14" s="80">
        <f t="shared" si="1"/>
        <v>1.4227201731881516</v>
      </c>
      <c r="H14" s="227"/>
      <c r="I14" s="80">
        <f t="shared" si="4"/>
        <v>0</v>
      </c>
      <c r="J14" s="228">
        <v>5579.4</v>
      </c>
      <c r="K14" s="80">
        <f t="shared" si="2"/>
        <v>3.6646161000350737</v>
      </c>
      <c r="L14" s="81"/>
      <c r="M14" s="80">
        <f t="shared" si="5"/>
        <v>0</v>
      </c>
      <c r="N14" s="227">
        <v>75855.5</v>
      </c>
      <c r="O14" s="80">
        <f t="shared" si="3"/>
        <v>49.82279215976817</v>
      </c>
      <c r="P14" s="248">
        <v>71</v>
      </c>
      <c r="Q14" s="212">
        <v>2.346505034803926</v>
      </c>
      <c r="R14" s="6"/>
    </row>
    <row r="15" spans="1:23" s="36" customFormat="1" ht="30" customHeight="1" thickBot="1">
      <c r="A15" s="24" t="s">
        <v>6</v>
      </c>
      <c r="B15" s="23" t="s">
        <v>47</v>
      </c>
      <c r="C15" s="247">
        <v>945406.7</v>
      </c>
      <c r="D15" s="227">
        <v>199750.6</v>
      </c>
      <c r="E15" s="80">
        <f t="shared" si="0"/>
        <v>21.128536533536309</v>
      </c>
      <c r="F15" s="227">
        <v>99101.4</v>
      </c>
      <c r="G15" s="80">
        <f t="shared" si="1"/>
        <v>10.482409316540702</v>
      </c>
      <c r="H15" s="227">
        <v>1905</v>
      </c>
      <c r="I15" s="80">
        <f>SUM(H15*100/C15)</f>
        <v>0.20150058170732238</v>
      </c>
      <c r="J15" s="228">
        <v>7934.2</v>
      </c>
      <c r="K15" s="80">
        <f t="shared" si="2"/>
        <v>0.83923670098805103</v>
      </c>
      <c r="L15" s="228"/>
      <c r="M15" s="80">
        <f t="shared" si="5"/>
        <v>0</v>
      </c>
      <c r="N15" s="227">
        <v>462204.3</v>
      </c>
      <c r="O15" s="80">
        <f t="shared" si="3"/>
        <v>48.889467358333725</v>
      </c>
      <c r="P15" s="248">
        <v>216</v>
      </c>
      <c r="Q15" s="212">
        <v>0.79050190175476742</v>
      </c>
      <c r="R15" s="35"/>
    </row>
    <row r="16" spans="1:23" s="36" customFormat="1" ht="32.25" customHeight="1" thickBot="1">
      <c r="A16" s="24" t="s">
        <v>7</v>
      </c>
      <c r="B16" s="42" t="s">
        <v>48</v>
      </c>
      <c r="C16" s="247">
        <v>235144.6</v>
      </c>
      <c r="D16" s="227">
        <v>157954</v>
      </c>
      <c r="E16" s="92">
        <f t="shared" si="0"/>
        <v>67.173135168742974</v>
      </c>
      <c r="F16" s="227">
        <v>22375.599999999999</v>
      </c>
      <c r="G16" s="80">
        <f t="shared" si="1"/>
        <v>9.5156767367823889</v>
      </c>
      <c r="H16" s="227"/>
      <c r="I16" s="80">
        <f>SUM(H16*100/C16)</f>
        <v>0</v>
      </c>
      <c r="J16" s="228"/>
      <c r="K16" s="80">
        <f t="shared" si="2"/>
        <v>0</v>
      </c>
      <c r="L16" s="228">
        <v>3660.7</v>
      </c>
      <c r="M16" s="80">
        <f t="shared" si="5"/>
        <v>1.5567867601467351</v>
      </c>
      <c r="N16" s="227">
        <v>159170.70000000001</v>
      </c>
      <c r="O16" s="80">
        <f t="shared" si="3"/>
        <v>67.690561467284397</v>
      </c>
      <c r="P16" s="248">
        <v>144</v>
      </c>
      <c r="Q16" s="212">
        <v>-1.1570250546005074</v>
      </c>
      <c r="R16" s="35"/>
    </row>
    <row r="17" spans="1:18" ht="45.75" customHeight="1" thickBot="1">
      <c r="A17" s="24" t="s">
        <v>8</v>
      </c>
      <c r="B17" s="42" t="s">
        <v>49</v>
      </c>
      <c r="C17" s="247">
        <v>290270.8</v>
      </c>
      <c r="D17" s="227">
        <v>208074.9</v>
      </c>
      <c r="E17" s="80">
        <f t="shared" si="0"/>
        <v>71.683028399687473</v>
      </c>
      <c r="F17" s="227">
        <v>41446.699999999997</v>
      </c>
      <c r="G17" s="80">
        <f t="shared" si="1"/>
        <v>14.278632228939321</v>
      </c>
      <c r="H17" s="227"/>
      <c r="I17" s="80">
        <f>SUM(H17*100/C17)</f>
        <v>0</v>
      </c>
      <c r="J17" s="228">
        <v>1400.2</v>
      </c>
      <c r="K17" s="80">
        <f t="shared" si="2"/>
        <v>0.48237714575492957</v>
      </c>
      <c r="L17" s="227"/>
      <c r="M17" s="80">
        <f t="shared" si="5"/>
        <v>0</v>
      </c>
      <c r="N17" s="227">
        <v>210532.1</v>
      </c>
      <c r="O17" s="80">
        <f t="shared" si="3"/>
        <v>72.529548270098132</v>
      </c>
      <c r="P17" s="248">
        <v>205</v>
      </c>
      <c r="Q17" s="212">
        <v>0.44901951352478076</v>
      </c>
      <c r="R17" s="6"/>
    </row>
    <row r="18" spans="1:18" ht="45" customHeight="1" thickBot="1">
      <c r="A18" s="24" t="s">
        <v>9</v>
      </c>
      <c r="B18" s="42" t="s">
        <v>106</v>
      </c>
      <c r="C18" s="247">
        <v>284924</v>
      </c>
      <c r="D18" s="227">
        <v>195340</v>
      </c>
      <c r="E18" s="80">
        <f t="shared" si="0"/>
        <v>68.558633179374155</v>
      </c>
      <c r="F18" s="227">
        <v>62200</v>
      </c>
      <c r="G18" s="80">
        <f t="shared" si="1"/>
        <v>21.830382838932486</v>
      </c>
      <c r="H18" s="227">
        <v>4896</v>
      </c>
      <c r="I18" s="80">
        <f t="shared" si="4"/>
        <v>1.7183529642992517</v>
      </c>
      <c r="J18" s="228"/>
      <c r="K18" s="80">
        <f t="shared" si="2"/>
        <v>0</v>
      </c>
      <c r="L18" s="228">
        <v>17123</v>
      </c>
      <c r="M18" s="80">
        <f>SUM(L18*100/C18)</f>
        <v>6.0096727548398867</v>
      </c>
      <c r="N18" s="227">
        <v>221648</v>
      </c>
      <c r="O18" s="80">
        <f t="shared" si="3"/>
        <v>77.791972596201092</v>
      </c>
      <c r="P18" s="248">
        <v>225</v>
      </c>
      <c r="Q18" s="212">
        <v>-1.4187329421453914</v>
      </c>
      <c r="R18" s="6"/>
    </row>
    <row r="19" spans="1:18" s="36" customFormat="1" ht="59.25" customHeight="1" thickBot="1">
      <c r="A19" s="24" t="s">
        <v>10</v>
      </c>
      <c r="B19" s="42" t="s">
        <v>107</v>
      </c>
      <c r="C19" s="247">
        <v>13154.2</v>
      </c>
      <c r="D19" s="227">
        <v>11493.3</v>
      </c>
      <c r="E19" s="80">
        <f t="shared" si="0"/>
        <v>87.373614510954667</v>
      </c>
      <c r="F19" s="227">
        <v>1041.8</v>
      </c>
      <c r="G19" s="80">
        <f t="shared" si="1"/>
        <v>7.919903909017652</v>
      </c>
      <c r="H19" s="226"/>
      <c r="I19" s="80">
        <f t="shared" si="4"/>
        <v>0</v>
      </c>
      <c r="J19" s="228"/>
      <c r="K19" s="80">
        <f t="shared" si="2"/>
        <v>0</v>
      </c>
      <c r="L19" s="228">
        <v>961.4</v>
      </c>
      <c r="M19" s="80">
        <f t="shared" si="5"/>
        <v>7.3086922807924459</v>
      </c>
      <c r="N19" s="227">
        <v>10383.700000000001</v>
      </c>
      <c r="O19" s="80">
        <f t="shared" si="3"/>
        <v>78.938285870672487</v>
      </c>
      <c r="P19" s="248">
        <v>12</v>
      </c>
      <c r="Q19" s="212">
        <v>-0.79876803282808662</v>
      </c>
      <c r="R19" s="35"/>
    </row>
    <row r="20" spans="1:18" ht="45" customHeight="1" thickBot="1">
      <c r="A20" s="24" t="s">
        <v>11</v>
      </c>
      <c r="B20" s="42" t="s">
        <v>108</v>
      </c>
      <c r="C20" s="247">
        <v>7700</v>
      </c>
      <c r="D20" s="227">
        <v>7700</v>
      </c>
      <c r="E20" s="80">
        <f>SUM(D20*100/C20)</f>
        <v>100</v>
      </c>
      <c r="F20" s="226"/>
      <c r="G20" s="80">
        <f>SUM(F20*100/C20)</f>
        <v>0</v>
      </c>
      <c r="H20" s="226"/>
      <c r="I20" s="80">
        <f t="shared" si="4"/>
        <v>0</v>
      </c>
      <c r="J20" s="228">
        <v>0</v>
      </c>
      <c r="K20" s="80">
        <f t="shared" si="2"/>
        <v>0</v>
      </c>
      <c r="L20" s="81"/>
      <c r="M20" s="80">
        <f t="shared" si="5"/>
        <v>0</v>
      </c>
      <c r="N20" s="227">
        <v>6088</v>
      </c>
      <c r="O20" s="80">
        <f t="shared" si="3"/>
        <v>79.064935064935071</v>
      </c>
      <c r="P20" s="248">
        <v>8</v>
      </c>
      <c r="Q20" s="212">
        <v>0</v>
      </c>
      <c r="R20" s="43"/>
    </row>
    <row r="21" spans="1:18">
      <c r="A21" s="38"/>
      <c r="B21" s="39" t="s">
        <v>17</v>
      </c>
      <c r="C21" s="82">
        <v>4421796.0000000009</v>
      </c>
      <c r="D21" s="82">
        <v>2449578.6999999997</v>
      </c>
      <c r="E21" s="80">
        <v>55.397822513747791</v>
      </c>
      <c r="F21" s="82">
        <v>652622.6</v>
      </c>
      <c r="G21" s="80">
        <v>14.759220009245109</v>
      </c>
      <c r="H21" s="83">
        <v>6801</v>
      </c>
      <c r="I21" s="80">
        <v>0.15380628142953676</v>
      </c>
      <c r="J21" s="30">
        <v>30449.800000000003</v>
      </c>
      <c r="K21" s="80">
        <v>0.68862968802721791</v>
      </c>
      <c r="L21" s="82">
        <v>28055</v>
      </c>
      <c r="M21" s="80">
        <v>0.63447069923623778</v>
      </c>
      <c r="N21" s="82">
        <v>1744464</v>
      </c>
      <c r="O21" s="80">
        <v>39.451480801013879</v>
      </c>
      <c r="P21" s="155">
        <v>1891</v>
      </c>
      <c r="Q21" s="156">
        <v>0.68700000000000006</v>
      </c>
    </row>
    <row r="22" spans="1:18" s="10" customFormat="1" ht="15.6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protectedRanges>
    <protectedRange sqref="H19" name="Range2_1_2_1_2_56"/>
    <protectedRange sqref="H9" name="Range2_1_2_1_2"/>
    <protectedRange sqref="H10" name="Range2_1_2_1_2_6"/>
    <protectedRange sqref="H12" name="Range2_1_2_1_2_12"/>
    <protectedRange sqref="H14" name="Range2_1_2_1_2_17"/>
    <protectedRange sqref="H16" name="Range2_1_2_1_2_23"/>
    <protectedRange sqref="H17" name="Range2_1_2_1_2_26"/>
    <protectedRange sqref="H11" name="Range2_1_2_1_2_32"/>
    <protectedRange sqref="D9" name="Range2_1_2_1"/>
    <protectedRange sqref="F9" name="Range2_1_2_1_1"/>
    <protectedRange sqref="D10" name="Range2_1_2_1_2_1"/>
    <protectedRange sqref="F10" name="Range2_1_2_1_2_2"/>
    <protectedRange sqref="D11" name="Range2_1_2_1_2_3"/>
    <protectedRange sqref="F11" name="Range2_1_2_1_2_4"/>
    <protectedRange sqref="D12" name="Range2_1_2_1_2_5"/>
    <protectedRange sqref="F12" name="Range2_1_2_1_2_8"/>
    <protectedRange sqref="D13" name="Range2_1_2_1_2_9"/>
    <protectedRange sqref="F13" name="Range2_1_2_1_2_10"/>
    <protectedRange sqref="D14" name="Range2_1_2_1_2_13"/>
    <protectedRange sqref="F14" name="Range2_1_2_1_2_14"/>
    <protectedRange sqref="D15" name="Range2_1_2_1_2_15"/>
    <protectedRange sqref="F15" name="Range2_1_2_1_2_16"/>
    <protectedRange sqref="H15" name="Range2_1_2_1_2_18"/>
    <protectedRange sqref="D16" name="Range2_1_2_1_2_19"/>
    <protectedRange sqref="F16" name="Range2_1_2_1_2_20"/>
    <protectedRange sqref="D17" name="Range2_1_2_1_2_21"/>
    <protectedRange sqref="F17" name="Range2_1_2_1_2_22"/>
    <protectedRange sqref="D18" name="Range2_1_2_1_2_24"/>
    <protectedRange sqref="F18" name="Range2_1_2_1_2_25"/>
    <protectedRange sqref="H18" name="Range2_1_2_1_2_27"/>
    <protectedRange sqref="D19" name="Range2_1_2_1_2_28"/>
    <protectedRange sqref="F19" name="Range2_1_2_1_2_35"/>
    <protectedRange sqref="D20" name="Range2_1_2_1_2_52"/>
  </protectedRanges>
  <mergeCells count="20"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</mergeCells>
  <pageMargins left="0.2" right="0.2" top="0.32" bottom="0.19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3" workbookViewId="0">
      <selection activeCell="C9" sqref="C9:Q16"/>
    </sheetView>
  </sheetViews>
  <sheetFormatPr defaultColWidth="9" defaultRowHeight="17.399999999999999"/>
  <cols>
    <col min="1" max="1" width="3.8984375" style="1" customWidth="1"/>
    <col min="2" max="2" width="23.3984375" style="1" customWidth="1"/>
    <col min="3" max="3" width="9.5" style="1" customWidth="1"/>
    <col min="4" max="4" width="10.09765625" style="1" customWidth="1"/>
    <col min="5" max="5" width="7.3984375" style="1" customWidth="1"/>
    <col min="6" max="6" width="8.69921875" style="1" customWidth="1"/>
    <col min="7" max="7" width="6.8984375" style="1" customWidth="1"/>
    <col min="8" max="8" width="7.59765625" style="1" customWidth="1"/>
    <col min="9" max="9" width="6.3984375" style="1" customWidth="1"/>
    <col min="10" max="10" width="8.3984375" style="1" customWidth="1"/>
    <col min="11" max="11" width="6.59765625" style="1" customWidth="1"/>
    <col min="12" max="12" width="7.59765625" style="1" customWidth="1"/>
    <col min="13" max="13" width="7.3984375" style="1" customWidth="1"/>
    <col min="14" max="14" width="9.59765625" style="1" customWidth="1"/>
    <col min="15" max="15" width="6.59765625" style="1" customWidth="1"/>
    <col min="16" max="16" width="5.3984375" style="1" customWidth="1"/>
    <col min="17" max="17" width="7.8984375" style="1" customWidth="1"/>
    <col min="18" max="18" width="25.699218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23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23" ht="59.25" customHeight="1">
      <c r="A2" s="282" t="s">
        <v>110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23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62</v>
      </c>
      <c r="O3" s="283"/>
      <c r="P3" s="283"/>
      <c r="Q3" s="283"/>
    </row>
    <row r="4" spans="1:23" ht="18">
      <c r="B4" s="3"/>
      <c r="P4" s="1" t="s">
        <v>27</v>
      </c>
      <c r="Q4" s="7"/>
    </row>
    <row r="5" spans="1:23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23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23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23" s="5" customFormat="1" ht="14.25" customHeight="1" thickBot="1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/>
      <c r="I8" s="19">
        <v>9</v>
      </c>
      <c r="J8" s="58">
        <v>10</v>
      </c>
      <c r="K8" s="59">
        <v>11</v>
      </c>
      <c r="L8" s="58">
        <v>12</v>
      </c>
      <c r="M8" s="5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s="14" customFormat="1" ht="70.5" customHeight="1" thickBot="1">
      <c r="A9" s="32" t="s">
        <v>0</v>
      </c>
      <c r="B9" s="33" t="s">
        <v>34</v>
      </c>
      <c r="C9" s="134">
        <v>682803</v>
      </c>
      <c r="D9" s="205">
        <v>419057</v>
      </c>
      <c r="E9" s="80">
        <f t="shared" ref="E9:E15" si="0">SUM(D9*100/C9)</f>
        <v>61.373046105538492</v>
      </c>
      <c r="F9" s="205">
        <v>155684</v>
      </c>
      <c r="G9" s="80">
        <f t="shared" ref="G9:G15" si="1">SUM(F9*100/C9)</f>
        <v>22.800719973403748</v>
      </c>
      <c r="H9" s="205">
        <v>5935</v>
      </c>
      <c r="I9" s="80">
        <f t="shared" ref="I9:I15" si="2">SUM(H9*100/C9)</f>
        <v>0.86921117804110415</v>
      </c>
      <c r="J9" s="158">
        <v>7639</v>
      </c>
      <c r="K9" s="80">
        <f t="shared" ref="K9:K15" si="3">SUM(J9*100/C9)</f>
        <v>1.1187707142470082</v>
      </c>
      <c r="L9" s="205"/>
      <c r="M9" s="80">
        <f t="shared" ref="M9:M15" si="4">SUM(L9*100/C9)</f>
        <v>0</v>
      </c>
      <c r="N9" s="205">
        <v>454529</v>
      </c>
      <c r="O9" s="80">
        <f t="shared" ref="O9:O14" si="5">SUM(N9*100/C9)</f>
        <v>66.568102366275482</v>
      </c>
      <c r="P9" s="208">
        <v>363</v>
      </c>
      <c r="Q9" s="212">
        <v>0.54029757743127704</v>
      </c>
      <c r="R9" s="29"/>
    </row>
    <row r="10" spans="1:23" ht="45.75" customHeight="1" thickBot="1">
      <c r="A10" s="32" t="s">
        <v>1</v>
      </c>
      <c r="B10" s="33" t="s">
        <v>35</v>
      </c>
      <c r="C10" s="96">
        <v>141260</v>
      </c>
      <c r="D10" s="205">
        <v>115195</v>
      </c>
      <c r="E10" s="80">
        <f t="shared" si="0"/>
        <v>81.548208976355653</v>
      </c>
      <c r="F10" s="205">
        <v>24795.399999999994</v>
      </c>
      <c r="G10" s="80">
        <f t="shared" si="1"/>
        <v>17.553022794846378</v>
      </c>
      <c r="H10" s="205">
        <v>1040</v>
      </c>
      <c r="I10" s="80">
        <f t="shared" si="2"/>
        <v>0.73623106328755483</v>
      </c>
      <c r="J10" s="158">
        <v>170</v>
      </c>
      <c r="K10" s="80">
        <f t="shared" si="3"/>
        <v>0.12034546226815801</v>
      </c>
      <c r="L10" s="151"/>
      <c r="M10" s="80">
        <f t="shared" si="4"/>
        <v>0</v>
      </c>
      <c r="N10" s="205">
        <v>121179</v>
      </c>
      <c r="O10" s="80">
        <f t="shared" si="5"/>
        <v>85.784369248194821</v>
      </c>
      <c r="P10" s="208">
        <v>170</v>
      </c>
      <c r="Q10" s="212">
        <v>3.5446116481776944E-2</v>
      </c>
      <c r="R10" s="6"/>
    </row>
    <row r="11" spans="1:23" ht="49.5" customHeight="1" thickBot="1">
      <c r="A11" s="32" t="s">
        <v>2</v>
      </c>
      <c r="B11" s="33" t="s">
        <v>33</v>
      </c>
      <c r="C11" s="96">
        <v>649223.30000000005</v>
      </c>
      <c r="D11" s="205">
        <v>438923.2</v>
      </c>
      <c r="E11" s="80">
        <f t="shared" si="0"/>
        <v>67.607431834316472</v>
      </c>
      <c r="F11" s="205">
        <v>98985.1</v>
      </c>
      <c r="G11" s="80">
        <f t="shared" si="1"/>
        <v>15.246695551438156</v>
      </c>
      <c r="H11" s="205">
        <v>3875</v>
      </c>
      <c r="I11" s="80">
        <f t="shared" si="2"/>
        <v>0.59686705637336179</v>
      </c>
      <c r="J11" s="158"/>
      <c r="K11" s="80">
        <f t="shared" si="3"/>
        <v>0</v>
      </c>
      <c r="L11" s="158">
        <v>3890.2</v>
      </c>
      <c r="M11" s="80">
        <f t="shared" si="4"/>
        <v>0.59920831553642628</v>
      </c>
      <c r="N11" s="205">
        <v>457943</v>
      </c>
      <c r="O11" s="80">
        <f t="shared" si="5"/>
        <v>70.537055586267456</v>
      </c>
      <c r="P11" s="208">
        <v>413</v>
      </c>
      <c r="Q11" s="212">
        <v>-8.14335827305709E-2</v>
      </c>
      <c r="R11" s="18"/>
    </row>
    <row r="12" spans="1:23" ht="42.75" customHeight="1" thickBot="1">
      <c r="A12" s="32" t="s">
        <v>3</v>
      </c>
      <c r="B12" s="33" t="s">
        <v>36</v>
      </c>
      <c r="C12" s="96">
        <v>285207</v>
      </c>
      <c r="D12" s="205">
        <v>219828</v>
      </c>
      <c r="E12" s="80">
        <f t="shared" si="0"/>
        <v>77.076649591349437</v>
      </c>
      <c r="F12" s="205">
        <v>32435</v>
      </c>
      <c r="G12" s="80">
        <f t="shared" si="1"/>
        <v>11.372441770363279</v>
      </c>
      <c r="H12" s="205">
        <v>1630</v>
      </c>
      <c r="I12" s="80">
        <f>SUM(H12*100/C12)</f>
        <v>0.57151472439316009</v>
      </c>
      <c r="J12" s="158">
        <v>12440</v>
      </c>
      <c r="K12" s="80">
        <f t="shared" si="3"/>
        <v>4.3617442769637496</v>
      </c>
      <c r="L12" s="152"/>
      <c r="M12" s="80">
        <f t="shared" si="4"/>
        <v>0</v>
      </c>
      <c r="N12" s="205">
        <v>196733</v>
      </c>
      <c r="O12" s="80">
        <f t="shared" si="5"/>
        <v>68.979022254011994</v>
      </c>
      <c r="P12" s="208">
        <v>187</v>
      </c>
      <c r="Q12" s="212">
        <v>1.4185027953855329</v>
      </c>
      <c r="R12" s="6"/>
    </row>
    <row r="13" spans="1:23" ht="46.5" customHeight="1" thickBot="1">
      <c r="A13" s="32" t="s">
        <v>4</v>
      </c>
      <c r="B13" s="33" t="s">
        <v>37</v>
      </c>
      <c r="C13" s="96">
        <v>314313</v>
      </c>
      <c r="D13" s="205">
        <v>200343</v>
      </c>
      <c r="E13" s="80">
        <f t="shared" si="0"/>
        <v>63.739966212024321</v>
      </c>
      <c r="F13" s="205">
        <v>40429</v>
      </c>
      <c r="G13" s="80">
        <f>SUM(F13*100/C13)</f>
        <v>12.862656014864164</v>
      </c>
      <c r="H13" s="205">
        <v>1025</v>
      </c>
      <c r="I13" s="80">
        <f>SUM(H13*100/C13)</f>
        <v>0.32610805152825367</v>
      </c>
      <c r="J13" s="158">
        <v>8731</v>
      </c>
      <c r="K13" s="80">
        <f t="shared" si="3"/>
        <v>2.7778042906274956</v>
      </c>
      <c r="L13" s="211"/>
      <c r="M13" s="80">
        <f t="shared" si="4"/>
        <v>0</v>
      </c>
      <c r="N13" s="205">
        <v>181111</v>
      </c>
      <c r="O13" s="80">
        <f t="shared" si="5"/>
        <v>57.621224702764444</v>
      </c>
      <c r="P13" s="208">
        <v>199</v>
      </c>
      <c r="Q13" s="212">
        <v>1.2214870356030383</v>
      </c>
      <c r="R13" s="6"/>
    </row>
    <row r="14" spans="1:23" s="53" customFormat="1" ht="38.4" customHeight="1" thickBot="1">
      <c r="A14" s="32" t="s">
        <v>5</v>
      </c>
      <c r="B14" s="33" t="s">
        <v>38</v>
      </c>
      <c r="C14" s="96">
        <v>118860</v>
      </c>
      <c r="D14" s="205">
        <v>76032</v>
      </c>
      <c r="E14" s="80">
        <f t="shared" si="0"/>
        <v>63.967693084300855</v>
      </c>
      <c r="F14" s="205">
        <v>5865</v>
      </c>
      <c r="G14" s="80">
        <f t="shared" si="1"/>
        <v>4.9343765774861179</v>
      </c>
      <c r="H14" s="92"/>
      <c r="I14" s="80">
        <f t="shared" si="2"/>
        <v>0</v>
      </c>
      <c r="J14" s="158">
        <v>1781</v>
      </c>
      <c r="K14" s="80">
        <f t="shared" si="3"/>
        <v>1.4984014807336361</v>
      </c>
      <c r="L14" s="81"/>
      <c r="M14" s="80">
        <f t="shared" si="4"/>
        <v>0</v>
      </c>
      <c r="N14" s="205">
        <v>63958</v>
      </c>
      <c r="O14" s="80">
        <f t="shared" si="5"/>
        <v>53.80952380952381</v>
      </c>
      <c r="P14" s="208">
        <v>74</v>
      </c>
      <c r="Q14" s="212">
        <v>1.4928813616150947</v>
      </c>
      <c r="R14" s="52"/>
      <c r="S14" s="14"/>
      <c r="T14" s="14"/>
      <c r="U14" s="14"/>
      <c r="V14" s="14"/>
      <c r="W14" s="14"/>
    </row>
    <row r="15" spans="1:23" s="8" customFormat="1" ht="30" customHeight="1" thickBot="1">
      <c r="A15" s="32" t="s">
        <v>6</v>
      </c>
      <c r="B15" s="54" t="s">
        <v>39</v>
      </c>
      <c r="C15" s="96">
        <v>6575.8</v>
      </c>
      <c r="D15" s="205">
        <v>6575.8</v>
      </c>
      <c r="E15" s="80">
        <f t="shared" si="0"/>
        <v>100</v>
      </c>
      <c r="F15" s="92"/>
      <c r="G15" s="80">
        <f t="shared" si="1"/>
        <v>0</v>
      </c>
      <c r="H15" s="205"/>
      <c r="I15" s="80">
        <f t="shared" si="2"/>
        <v>0</v>
      </c>
      <c r="J15" s="158">
        <v>21.8</v>
      </c>
      <c r="K15" s="80">
        <f t="shared" si="3"/>
        <v>0.33151859849752119</v>
      </c>
      <c r="L15" s="151"/>
      <c r="M15" s="80">
        <f t="shared" si="4"/>
        <v>0</v>
      </c>
      <c r="N15" s="205">
        <v>5018.3</v>
      </c>
      <c r="O15" s="80">
        <f>SUM(N15*100/C15)</f>
        <v>76.314668937619757</v>
      </c>
      <c r="P15" s="208">
        <v>5</v>
      </c>
      <c r="Q15" s="212">
        <v>7.605968941130499E-2</v>
      </c>
      <c r="R15" s="6"/>
      <c r="S15" s="1"/>
      <c r="T15" s="1"/>
      <c r="U15" s="1"/>
      <c r="V15" s="1"/>
      <c r="W15" s="1"/>
    </row>
    <row r="16" spans="1:23" ht="29.25" customHeight="1">
      <c r="A16" s="16"/>
      <c r="B16" s="25" t="s">
        <v>17</v>
      </c>
      <c r="C16" s="82">
        <v>2198242.0999999996</v>
      </c>
      <c r="D16" s="93">
        <v>1475954</v>
      </c>
      <c r="E16" s="80">
        <v>67.142468065733084</v>
      </c>
      <c r="F16" s="94">
        <v>358193.5</v>
      </c>
      <c r="G16" s="80">
        <v>16.294542807637068</v>
      </c>
      <c r="H16" s="82">
        <v>13505</v>
      </c>
      <c r="I16" s="80">
        <v>0.61435453356115788</v>
      </c>
      <c r="J16" s="95">
        <v>30782.799999999999</v>
      </c>
      <c r="K16" s="80">
        <v>1.400337114824614</v>
      </c>
      <c r="L16" s="84">
        <v>3890.2</v>
      </c>
      <c r="M16" s="80">
        <v>0.17696867874562136</v>
      </c>
      <c r="N16" s="82">
        <v>1480471.3</v>
      </c>
      <c r="O16" s="80">
        <v>67.347964084574684</v>
      </c>
      <c r="P16" s="83">
        <v>1411</v>
      </c>
      <c r="Q16" s="156">
        <v>0.67200000000000004</v>
      </c>
      <c r="R16" s="9"/>
    </row>
    <row r="18" spans="2:17" s="10" customFormat="1" ht="15.6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</sheetData>
  <protectedRanges>
    <protectedRange sqref="H14" name="Range2_1_2_1_2_13_1"/>
    <protectedRange sqref="F15" name="Range2_1_2_1_2_39_1"/>
    <protectedRange sqref="H15" name="Range2_1_2_1_2_31"/>
    <protectedRange sqref="D9" name="Range2_1_2_1_4"/>
    <protectedRange sqref="F9" name="Range2_1_2_1_5"/>
    <protectedRange sqref="H9" name="Range2_1_2_1_6"/>
    <protectedRange sqref="D10" name="Range2_1_2_1_2_2"/>
    <protectedRange sqref="F10" name="Range2_1_2_1_2_3"/>
    <protectedRange sqref="H10" name="Range2_1_2_1_2_4"/>
    <protectedRange sqref="D11" name="Range2_1_2_1_2_5"/>
    <protectedRange sqref="F11" name="Range2_1_2_1_2_6"/>
    <protectedRange sqref="H11" name="Range2_1_2_1_2_7"/>
    <protectedRange sqref="D12" name="Range2_1_2_1_2_8"/>
    <protectedRange sqref="F12" name="Range2_1_2_1_2_9"/>
    <protectedRange sqref="H12" name="Range2_1_2_1_2_10"/>
    <protectedRange sqref="D13" name="Range2_1_2_1_2_11"/>
    <protectedRange sqref="F13" name="Range2_1_2_1_2_12"/>
    <protectedRange sqref="H13" name="Range2_1_2_1_2_13"/>
    <protectedRange sqref="D14" name="Range2_1_2_1_2_14"/>
    <protectedRange sqref="F14" name="Range2_1_2_1_2_15"/>
    <protectedRange sqref="D15" name="Range2_1_2_1_2_16"/>
  </protectedRanges>
  <mergeCells count="20"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8"/>
  <sheetViews>
    <sheetView topLeftCell="A11" workbookViewId="0">
      <selection activeCell="C9" sqref="C9:Q24"/>
    </sheetView>
  </sheetViews>
  <sheetFormatPr defaultColWidth="9" defaultRowHeight="17.399999999999999"/>
  <cols>
    <col min="1" max="1" width="3.8984375" style="1" customWidth="1"/>
    <col min="2" max="2" width="23.3984375" style="1" customWidth="1"/>
    <col min="3" max="3" width="9.5" style="1" customWidth="1"/>
    <col min="4" max="4" width="9.3984375" style="1" customWidth="1"/>
    <col min="5" max="5" width="5.5" style="1" customWidth="1"/>
    <col min="6" max="6" width="8.69921875" style="1" customWidth="1"/>
    <col min="7" max="7" width="7.19921875" style="1" customWidth="1"/>
    <col min="8" max="8" width="7.59765625" style="1" customWidth="1"/>
    <col min="9" max="9" width="5" style="1" customWidth="1"/>
    <col min="10" max="10" width="7.5" style="1" customWidth="1"/>
    <col min="11" max="11" width="5.3984375" style="1" customWidth="1"/>
    <col min="12" max="12" width="8.8984375" style="1" customWidth="1"/>
    <col min="13" max="13" width="7.19921875" style="1" customWidth="1"/>
    <col min="14" max="14" width="9.3984375" style="1" customWidth="1"/>
    <col min="15" max="15" width="5.59765625" style="1" customWidth="1"/>
    <col min="16" max="16" width="5.8984375" style="1" customWidth="1"/>
    <col min="17" max="17" width="8.3984375" style="1" customWidth="1"/>
    <col min="18" max="18" width="9.89843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18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18" ht="59.25" customHeight="1">
      <c r="A2" s="282" t="s">
        <v>141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18" ht="38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2" t="s">
        <v>93</v>
      </c>
      <c r="O3" s="282"/>
      <c r="P3" s="282"/>
      <c r="Q3" s="282"/>
    </row>
    <row r="4" spans="1:18" ht="18">
      <c r="B4" s="3"/>
      <c r="P4" s="1" t="s">
        <v>27</v>
      </c>
      <c r="Q4" s="7"/>
    </row>
    <row r="5" spans="1:18" ht="27.75" customHeight="1">
      <c r="A5" s="284" t="s">
        <v>15</v>
      </c>
      <c r="B5" s="285" t="s">
        <v>16</v>
      </c>
      <c r="C5" s="280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18" ht="78" customHeight="1">
      <c r="A6" s="284"/>
      <c r="B6" s="285"/>
      <c r="C6" s="280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18" ht="13.5" hidden="1" customHeight="1">
      <c r="A7" s="284"/>
      <c r="B7" s="285"/>
      <c r="C7" s="280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18" s="5" customFormat="1" ht="14.25" customHeight="1" thickBot="1">
      <c r="A8" s="15">
        <v>1</v>
      </c>
      <c r="B8" s="15">
        <v>2</v>
      </c>
      <c r="C8" s="19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18" ht="30" customHeight="1" thickBot="1">
      <c r="A9" s="75" t="s">
        <v>0</v>
      </c>
      <c r="B9" s="114" t="s">
        <v>119</v>
      </c>
      <c r="C9" s="123">
        <v>1239143</v>
      </c>
      <c r="D9" s="205">
        <f>838309</f>
        <v>838309</v>
      </c>
      <c r="E9" s="124">
        <f>SUM(D9*100/C9)</f>
        <v>67.652320999271268</v>
      </c>
      <c r="F9" s="205">
        <f>330742-F10-F14</f>
        <v>287720</v>
      </c>
      <c r="G9" s="124">
        <f t="shared" ref="G9:G20" si="0">SUM(F9*100/C9)</f>
        <v>23.219273320351242</v>
      </c>
      <c r="H9" s="205">
        <v>16431</v>
      </c>
      <c r="I9" s="124">
        <f>SUM(H9*100/C9)</f>
        <v>1.3259970802401337</v>
      </c>
      <c r="J9" s="116"/>
      <c r="K9" s="124">
        <f>SUM(J9*100/C9)</f>
        <v>0</v>
      </c>
      <c r="L9" s="220">
        <v>34602</v>
      </c>
      <c r="M9" s="124">
        <f t="shared" ref="M9:M15" si="1">SUM(L9*100/C9)</f>
        <v>2.7924137892075409</v>
      </c>
      <c r="N9" s="205">
        <v>764268</v>
      </c>
      <c r="O9" s="124">
        <f t="shared" ref="O9:O23" si="2">SUM(N9*100/C9)</f>
        <v>61.677142993181576</v>
      </c>
      <c r="P9" s="85">
        <v>588</v>
      </c>
      <c r="Q9" s="212">
        <v>-0.37223304163675403</v>
      </c>
      <c r="R9" s="18"/>
    </row>
    <row r="10" spans="1:18" ht="45" customHeight="1" thickBot="1">
      <c r="A10" s="75" t="s">
        <v>1</v>
      </c>
      <c r="B10" s="114" t="s">
        <v>120</v>
      </c>
      <c r="C10" s="123">
        <v>308564</v>
      </c>
      <c r="D10" s="205">
        <v>240086</v>
      </c>
      <c r="E10" s="124">
        <f>SUM(D10*100/C10)</f>
        <v>77.80752129217926</v>
      </c>
      <c r="F10" s="205">
        <f>51823-85-5775-2917-24</f>
        <v>43022</v>
      </c>
      <c r="G10" s="124">
        <f t="shared" si="0"/>
        <v>13.942650471215048</v>
      </c>
      <c r="H10" s="254">
        <v>85</v>
      </c>
      <c r="I10" s="124">
        <f>SUM(H10*100/C10)</f>
        <v>2.7546959463838946E-2</v>
      </c>
      <c r="J10" s="151"/>
      <c r="K10" s="124">
        <f>SUM(J10*100/C10)</f>
        <v>0</v>
      </c>
      <c r="L10" s="246">
        <v>32492</v>
      </c>
      <c r="M10" s="124">
        <f t="shared" si="1"/>
        <v>10.53006831645947</v>
      </c>
      <c r="N10" s="205">
        <f>261706-39204</f>
        <v>222502</v>
      </c>
      <c r="O10" s="124">
        <f t="shared" si="2"/>
        <v>72.108865583801091</v>
      </c>
      <c r="P10" s="85">
        <v>220</v>
      </c>
      <c r="Q10" s="212">
        <v>-2.2841757279966535</v>
      </c>
      <c r="R10" s="6"/>
    </row>
    <row r="11" spans="1:18" ht="30" customHeight="1" thickBot="1">
      <c r="A11" s="75" t="s">
        <v>2</v>
      </c>
      <c r="B11" s="114" t="s">
        <v>121</v>
      </c>
      <c r="C11" s="123">
        <v>101745.8</v>
      </c>
      <c r="D11" s="205">
        <v>91442.3</v>
      </c>
      <c r="E11" s="124">
        <f t="shared" ref="E11:E20" si="3">SUM(D11*100/C11)</f>
        <v>89.873292067092692</v>
      </c>
      <c r="F11" s="205">
        <v>5317.5</v>
      </c>
      <c r="G11" s="124">
        <f t="shared" si="0"/>
        <v>5.2262599537278192</v>
      </c>
      <c r="H11" s="125"/>
      <c r="I11" s="124">
        <f t="shared" ref="I11:I23" si="4">SUM(H11*100/C11)</f>
        <v>0</v>
      </c>
      <c r="J11" s="158">
        <v>379.5</v>
      </c>
      <c r="K11" s="124">
        <f t="shared" ref="K11:K23" si="5">SUM(J11*100/C11)</f>
        <v>0.37298836905307148</v>
      </c>
      <c r="L11" s="249"/>
      <c r="M11" s="124">
        <f t="shared" si="1"/>
        <v>0</v>
      </c>
      <c r="N11" s="205">
        <v>75570.600000000006</v>
      </c>
      <c r="O11" s="124">
        <f t="shared" si="2"/>
        <v>74.273925803325554</v>
      </c>
      <c r="P11" s="85">
        <v>74</v>
      </c>
      <c r="Q11" s="212">
        <v>0.19365149670409745</v>
      </c>
      <c r="R11" s="6"/>
    </row>
    <row r="12" spans="1:18" ht="30" customHeight="1" thickBot="1">
      <c r="A12" s="75" t="s">
        <v>3</v>
      </c>
      <c r="B12" s="114" t="s">
        <v>122</v>
      </c>
      <c r="C12" s="123">
        <v>92812.9</v>
      </c>
      <c r="D12" s="205">
        <v>58904.9</v>
      </c>
      <c r="E12" s="124">
        <f t="shared" si="3"/>
        <v>63.466285397827242</v>
      </c>
      <c r="F12" s="205">
        <v>1497</v>
      </c>
      <c r="G12" s="124">
        <f t="shared" si="0"/>
        <v>1.6129223416141507</v>
      </c>
      <c r="H12" s="125"/>
      <c r="I12" s="124">
        <f t="shared" si="4"/>
        <v>0</v>
      </c>
      <c r="J12" s="158">
        <v>924.3</v>
      </c>
      <c r="K12" s="124">
        <f t="shared" si="5"/>
        <v>0.99587449589442856</v>
      </c>
      <c r="L12" s="250"/>
      <c r="M12" s="124">
        <f t="shared" si="1"/>
        <v>0</v>
      </c>
      <c r="N12" s="205">
        <v>49870</v>
      </c>
      <c r="O12" s="124">
        <f t="shared" si="2"/>
        <v>53.731754960786702</v>
      </c>
      <c r="P12" s="85">
        <v>62</v>
      </c>
      <c r="Q12" s="212">
        <v>1.5692033445099951</v>
      </c>
      <c r="R12" s="6"/>
    </row>
    <row r="13" spans="1:18" ht="30" customHeight="1" thickBot="1">
      <c r="A13" s="75" t="s">
        <v>4</v>
      </c>
      <c r="B13" s="114" t="s">
        <v>123</v>
      </c>
      <c r="C13" s="123">
        <v>171850</v>
      </c>
      <c r="D13" s="205">
        <v>93501</v>
      </c>
      <c r="E13" s="124">
        <f t="shared" si="3"/>
        <v>54.408495781204536</v>
      </c>
      <c r="F13" s="205">
        <v>5397</v>
      </c>
      <c r="G13" s="124">
        <f t="shared" si="0"/>
        <v>3.140529531568228</v>
      </c>
      <c r="H13" s="254">
        <v>1357</v>
      </c>
      <c r="I13" s="124">
        <f t="shared" si="4"/>
        <v>0.78964212976432935</v>
      </c>
      <c r="J13" s="158">
        <v>3727</v>
      </c>
      <c r="K13" s="124">
        <f t="shared" si="5"/>
        <v>2.1687518184463195</v>
      </c>
      <c r="L13" s="251"/>
      <c r="M13" s="124">
        <f t="shared" si="1"/>
        <v>0</v>
      </c>
      <c r="N13" s="205">
        <v>93010</v>
      </c>
      <c r="O13" s="124">
        <f t="shared" si="2"/>
        <v>54.122781495490251</v>
      </c>
      <c r="P13" s="85">
        <v>122</v>
      </c>
      <c r="Q13" s="212">
        <v>0.71618743088176373</v>
      </c>
      <c r="R13" s="6"/>
    </row>
    <row r="14" spans="1:18" ht="45.75" customHeight="1" thickBot="1">
      <c r="A14" s="75" t="s">
        <v>5</v>
      </c>
      <c r="B14" s="114" t="s">
        <v>124</v>
      </c>
      <c r="C14" s="152">
        <v>132190</v>
      </c>
      <c r="D14" s="205">
        <v>71304</v>
      </c>
      <c r="E14" s="124">
        <f t="shared" si="3"/>
        <v>53.940540131628715</v>
      </c>
      <c r="F14" s="152"/>
      <c r="G14" s="124">
        <f t="shared" si="0"/>
        <v>0</v>
      </c>
      <c r="H14" s="125"/>
      <c r="I14" s="124">
        <f t="shared" si="4"/>
        <v>0</v>
      </c>
      <c r="J14" s="158">
        <v>2.4</v>
      </c>
      <c r="K14" s="126">
        <f t="shared" si="5"/>
        <v>1.815568499886527E-3</v>
      </c>
      <c r="L14" s="250"/>
      <c r="M14" s="124">
        <f t="shared" si="1"/>
        <v>0</v>
      </c>
      <c r="N14" s="205">
        <v>72739</v>
      </c>
      <c r="O14" s="124">
        <f t="shared" si="2"/>
        <v>55.026098797185867</v>
      </c>
      <c r="P14" s="85">
        <v>91</v>
      </c>
      <c r="Q14" s="253">
        <v>6.9945151343821222E-4</v>
      </c>
      <c r="R14" s="6"/>
    </row>
    <row r="15" spans="1:18" ht="30" customHeight="1" thickBot="1">
      <c r="A15" s="75" t="s">
        <v>6</v>
      </c>
      <c r="B15" s="114" t="s">
        <v>125</v>
      </c>
      <c r="C15" s="123">
        <v>201252.2</v>
      </c>
      <c r="D15" s="205">
        <v>115040.5</v>
      </c>
      <c r="E15" s="124">
        <f>SUM(D15*100/C15)</f>
        <v>57.162356486040892</v>
      </c>
      <c r="F15" s="205">
        <v>4999.3</v>
      </c>
      <c r="G15" s="124">
        <f>SUM(F15*100/C15)</f>
        <v>2.4840970682556511</v>
      </c>
      <c r="H15" s="125"/>
      <c r="I15" s="124">
        <f>SUM(H15*100/C15)</f>
        <v>0</v>
      </c>
      <c r="J15" s="151">
        <v>51.2</v>
      </c>
      <c r="K15" s="124">
        <f>SUM(J15*100/C15)</f>
        <v>2.5440715679132947E-2</v>
      </c>
      <c r="L15" s="250"/>
      <c r="M15" s="124">
        <f t="shared" si="1"/>
        <v>0</v>
      </c>
      <c r="N15" s="205">
        <v>107223.8</v>
      </c>
      <c r="O15" s="124">
        <f>SUM(N15*100/C15)</f>
        <v>53.278324410863583</v>
      </c>
      <c r="P15" s="85">
        <v>96</v>
      </c>
      <c r="Q15" s="212">
        <v>2.3240860883248036E-2</v>
      </c>
      <c r="R15" s="6"/>
    </row>
    <row r="16" spans="1:18" ht="49.95" customHeight="1" thickBot="1">
      <c r="A16" s="75" t="s">
        <v>7</v>
      </c>
      <c r="B16" s="114" t="s">
        <v>126</v>
      </c>
      <c r="C16" s="123">
        <v>215168.5</v>
      </c>
      <c r="D16" s="205">
        <f>128103+5689</f>
        <v>133792</v>
      </c>
      <c r="E16" s="124">
        <f t="shared" si="3"/>
        <v>62.180105359288184</v>
      </c>
      <c r="F16" s="205">
        <v>5428.7</v>
      </c>
      <c r="G16" s="124">
        <f t="shared" si="0"/>
        <v>2.522999416736186</v>
      </c>
      <c r="H16" s="130"/>
      <c r="I16" s="124">
        <f t="shared" si="4"/>
        <v>0</v>
      </c>
      <c r="J16" s="158">
        <v>49.7</v>
      </c>
      <c r="K16" s="124">
        <f t="shared" si="5"/>
        <v>2.3098176545358638E-2</v>
      </c>
      <c r="L16" s="249"/>
      <c r="M16" s="124">
        <f t="shared" ref="M16:M23" si="6">SUM(L16*100/C16)</f>
        <v>0</v>
      </c>
      <c r="N16" s="205">
        <f>103307.1+517.9</f>
        <v>103825</v>
      </c>
      <c r="O16" s="124">
        <f t="shared" si="2"/>
        <v>48.252880881727577</v>
      </c>
      <c r="P16" s="85">
        <v>94</v>
      </c>
      <c r="Q16" s="212">
        <v>3.0383356034251668E-2</v>
      </c>
      <c r="R16" s="6"/>
    </row>
    <row r="17" spans="1:18" ht="30" customHeight="1" thickBot="1">
      <c r="A17" s="75" t="s">
        <v>8</v>
      </c>
      <c r="B17" s="114" t="s">
        <v>127</v>
      </c>
      <c r="C17" s="123">
        <v>153181</v>
      </c>
      <c r="D17" s="205">
        <v>83354</v>
      </c>
      <c r="E17" s="124">
        <f t="shared" si="3"/>
        <v>54.41536482984182</v>
      </c>
      <c r="F17" s="205">
        <v>7049</v>
      </c>
      <c r="G17" s="124">
        <f t="shared" si="0"/>
        <v>4.601745647306128</v>
      </c>
      <c r="H17" s="254">
        <v>772</v>
      </c>
      <c r="I17" s="124">
        <f t="shared" si="4"/>
        <v>0.50397895300330986</v>
      </c>
      <c r="J17" s="158"/>
      <c r="K17" s="124">
        <f t="shared" si="5"/>
        <v>0</v>
      </c>
      <c r="L17" s="220">
        <v>5276</v>
      </c>
      <c r="M17" s="124">
        <f t="shared" si="6"/>
        <v>3.4442913938412727</v>
      </c>
      <c r="N17" s="205">
        <v>65525</v>
      </c>
      <c r="O17" s="124">
        <f t="shared" si="2"/>
        <v>42.776192869872894</v>
      </c>
      <c r="P17" s="85">
        <v>84</v>
      </c>
      <c r="Q17" s="212">
        <v>-6.8320286955564624</v>
      </c>
      <c r="R17" s="6"/>
    </row>
    <row r="18" spans="1:18" ht="30" customHeight="1" thickBot="1">
      <c r="A18" s="75" t="s">
        <v>9</v>
      </c>
      <c r="B18" s="114" t="s">
        <v>128</v>
      </c>
      <c r="C18" s="123">
        <v>109885.5</v>
      </c>
      <c r="D18" s="205">
        <v>104053</v>
      </c>
      <c r="E18" s="124">
        <f>SUM(D18*100/C18)</f>
        <v>94.692202337888077</v>
      </c>
      <c r="F18" s="205">
        <v>5832.5</v>
      </c>
      <c r="G18" s="124">
        <f>SUM(F18*100/C18)</f>
        <v>5.3077976621119252</v>
      </c>
      <c r="H18" s="125"/>
      <c r="I18" s="124">
        <f>SUM(H18*100/C18)</f>
        <v>0</v>
      </c>
      <c r="J18" s="158"/>
      <c r="K18" s="124">
        <f>SUM(J18*100/C18)</f>
        <v>0</v>
      </c>
      <c r="L18" s="220">
        <v>14934.5</v>
      </c>
      <c r="M18" s="124">
        <f t="shared" si="6"/>
        <v>13.590965140987665</v>
      </c>
      <c r="N18" s="205">
        <v>100427.3</v>
      </c>
      <c r="O18" s="128">
        <f>SUM(N18*100/C18)</f>
        <v>91.392676922796909</v>
      </c>
      <c r="P18" s="85">
        <v>105</v>
      </c>
      <c r="Q18" s="212">
        <v>-3.1372933736402029</v>
      </c>
      <c r="R18" s="6"/>
    </row>
    <row r="19" spans="1:18" ht="30" customHeight="1" thickBot="1">
      <c r="A19" s="75" t="s">
        <v>10</v>
      </c>
      <c r="B19" s="210" t="s">
        <v>129</v>
      </c>
      <c r="C19" s="123">
        <v>148331</v>
      </c>
      <c r="D19" s="205">
        <v>78477</v>
      </c>
      <c r="E19" s="124">
        <f t="shared" si="3"/>
        <v>52.906674936459673</v>
      </c>
      <c r="F19" s="205">
        <v>40017</v>
      </c>
      <c r="G19" s="124">
        <f t="shared" si="0"/>
        <v>26.978177184809649</v>
      </c>
      <c r="H19" s="125"/>
      <c r="I19" s="124">
        <f t="shared" si="4"/>
        <v>0</v>
      </c>
      <c r="J19" s="158">
        <v>69</v>
      </c>
      <c r="K19" s="129">
        <f t="shared" si="5"/>
        <v>4.6517585669886945E-2</v>
      </c>
      <c r="L19" s="250"/>
      <c r="M19" s="124">
        <f t="shared" si="6"/>
        <v>0</v>
      </c>
      <c r="N19" s="205">
        <v>98268</v>
      </c>
      <c r="O19" s="128">
        <f t="shared" si="2"/>
        <v>66.249132008818123</v>
      </c>
      <c r="P19" s="85">
        <v>102</v>
      </c>
      <c r="Q19" s="212">
        <v>3.0686578846718316E-2</v>
      </c>
      <c r="R19" s="6"/>
    </row>
    <row r="20" spans="1:18" ht="30" customHeight="1" thickBot="1">
      <c r="A20" s="75" t="s">
        <v>11</v>
      </c>
      <c r="B20" s="210" t="s">
        <v>130</v>
      </c>
      <c r="C20" s="123">
        <v>114325.3</v>
      </c>
      <c r="D20" s="205">
        <v>69915</v>
      </c>
      <c r="E20" s="124">
        <f t="shared" si="3"/>
        <v>61.154442629934053</v>
      </c>
      <c r="F20" s="205">
        <v>4949.6000000000004</v>
      </c>
      <c r="G20" s="124">
        <f t="shared" si="0"/>
        <v>4.3294004039350877</v>
      </c>
      <c r="H20" s="130"/>
      <c r="I20" s="124">
        <f t="shared" si="4"/>
        <v>0</v>
      </c>
      <c r="J20" s="158"/>
      <c r="K20" s="124">
        <f t="shared" si="5"/>
        <v>0</v>
      </c>
      <c r="L20" s="220">
        <v>928.49999999998499</v>
      </c>
      <c r="M20" s="124">
        <f t="shared" si="6"/>
        <v>0.81215618939988343</v>
      </c>
      <c r="N20" s="205">
        <v>65273.8</v>
      </c>
      <c r="O20" s="128">
        <f t="shared" si="2"/>
        <v>57.094798789069436</v>
      </c>
      <c r="P20" s="85">
        <v>88</v>
      </c>
      <c r="Q20" s="212">
        <v>-0.47989357061489718</v>
      </c>
      <c r="R20" s="6"/>
    </row>
    <row r="21" spans="1:18" ht="30" customHeight="1" thickBot="1">
      <c r="A21" s="75" t="s">
        <v>12</v>
      </c>
      <c r="B21" s="210" t="s">
        <v>131</v>
      </c>
      <c r="C21" s="123">
        <v>249696.5</v>
      </c>
      <c r="D21" s="205">
        <v>160390.70000000001</v>
      </c>
      <c r="E21" s="124">
        <f>SUM(D21*100/C21)</f>
        <v>64.234260392116042</v>
      </c>
      <c r="F21" s="205">
        <v>27948.5</v>
      </c>
      <c r="G21" s="124">
        <f>SUM(F21*100/C21)</f>
        <v>11.192988287781366</v>
      </c>
      <c r="H21" s="205">
        <v>3830.1</v>
      </c>
      <c r="I21" s="124">
        <f>SUM(H21*100/C21)</f>
        <v>1.5339021572188638</v>
      </c>
      <c r="J21" s="158">
        <v>594.70000000000005</v>
      </c>
      <c r="K21" s="129">
        <f t="shared" si="5"/>
        <v>0.23816913733272196</v>
      </c>
      <c r="L21" s="250"/>
      <c r="M21" s="124">
        <f t="shared" si="6"/>
        <v>0</v>
      </c>
      <c r="N21" s="205">
        <v>168372.4</v>
      </c>
      <c r="O21" s="128">
        <f t="shared" si="2"/>
        <v>67.43082101671429</v>
      </c>
      <c r="P21" s="85">
        <v>138</v>
      </c>
      <c r="Q21" s="212">
        <v>0.14449604786179504</v>
      </c>
      <c r="R21" s="6"/>
    </row>
    <row r="22" spans="1:18" ht="42" customHeight="1" thickBot="1">
      <c r="A22" s="75" t="s">
        <v>13</v>
      </c>
      <c r="B22" s="210" t="s">
        <v>132</v>
      </c>
      <c r="C22" s="123">
        <v>77673</v>
      </c>
      <c r="D22" s="255">
        <v>67072.5</v>
      </c>
      <c r="E22" s="124">
        <f>SUM(D22*100/C22)</f>
        <v>86.352400448032128</v>
      </c>
      <c r="F22" s="255">
        <v>7337.5</v>
      </c>
      <c r="G22" s="124">
        <f>SUM(F22*100/C22)</f>
        <v>9.4466545646492346</v>
      </c>
      <c r="H22" s="255">
        <v>65</v>
      </c>
      <c r="I22" s="127">
        <f>SUM(H22*100/C22)</f>
        <v>8.3684163093996622E-2</v>
      </c>
      <c r="J22" s="256"/>
      <c r="K22" s="124">
        <f t="shared" si="5"/>
        <v>0</v>
      </c>
      <c r="L22" s="246">
        <v>7135.4000000000096</v>
      </c>
      <c r="M22" s="124">
        <f t="shared" si="6"/>
        <v>9.1864611898600668</v>
      </c>
      <c r="N22" s="255">
        <v>72497.7</v>
      </c>
      <c r="O22" s="128">
        <f t="shared" si="2"/>
        <v>93.33706693445599</v>
      </c>
      <c r="P22" s="85">
        <v>63</v>
      </c>
      <c r="Q22" s="212">
        <v>-7.3999404719310728</v>
      </c>
      <c r="R22" s="6"/>
    </row>
    <row r="23" spans="1:18" ht="30" customHeight="1" thickBot="1">
      <c r="A23" s="75" t="s">
        <v>14</v>
      </c>
      <c r="B23" s="210" t="s">
        <v>133</v>
      </c>
      <c r="C23" s="131">
        <v>36646.9</v>
      </c>
      <c r="D23" s="205">
        <v>36578.5</v>
      </c>
      <c r="E23" s="127">
        <f>SUM(D23*100/C23)</f>
        <v>99.813353926252972</v>
      </c>
      <c r="F23" s="205"/>
      <c r="G23" s="124">
        <f>SUM(F23*100/C23)</f>
        <v>0</v>
      </c>
      <c r="H23" s="132"/>
      <c r="I23" s="124">
        <f t="shared" si="4"/>
        <v>0</v>
      </c>
      <c r="J23" s="158">
        <v>41.7</v>
      </c>
      <c r="K23" s="124">
        <f t="shared" si="5"/>
        <v>0.11378861513525018</v>
      </c>
      <c r="L23" s="246"/>
      <c r="M23" s="133">
        <f t="shared" si="6"/>
        <v>0</v>
      </c>
      <c r="N23" s="205">
        <v>30864.9</v>
      </c>
      <c r="O23" s="127">
        <f t="shared" si="2"/>
        <v>84.222403532085934</v>
      </c>
      <c r="P23" s="85">
        <v>43</v>
      </c>
      <c r="Q23" s="212">
        <v>1.9279100345636822E-2</v>
      </c>
      <c r="R23" s="6"/>
    </row>
    <row r="24" spans="1:18" ht="29.25" customHeight="1">
      <c r="A24" s="16"/>
      <c r="B24" s="25" t="s">
        <v>17</v>
      </c>
      <c r="C24" s="27">
        <v>3352465.5999999996</v>
      </c>
      <c r="D24" s="26">
        <v>2242220.4</v>
      </c>
      <c r="E24" s="127">
        <v>66.882726552063659</v>
      </c>
      <c r="F24" s="26">
        <v>446515.6</v>
      </c>
      <c r="G24" s="124">
        <v>13.31902108108134</v>
      </c>
      <c r="H24" s="26">
        <v>22540.1</v>
      </c>
      <c r="I24" s="127">
        <v>0.67234396081498948</v>
      </c>
      <c r="J24" s="26">
        <v>5839.4999999999991</v>
      </c>
      <c r="K24" s="124">
        <v>0.17418523250469742</v>
      </c>
      <c r="L24" s="252">
        <v>95368.4</v>
      </c>
      <c r="M24" s="124">
        <v>2.8447241934413885</v>
      </c>
      <c r="N24" s="122">
        <v>2090237.5</v>
      </c>
      <c r="O24" s="127">
        <v>62.349260198225458</v>
      </c>
      <c r="P24" s="28">
        <v>1970</v>
      </c>
      <c r="Q24" s="51">
        <v>-1.1850000000000001</v>
      </c>
      <c r="R24" s="9"/>
    </row>
    <row r="26" spans="1:18" s="10" customFormat="1" ht="15.6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protectedRanges>
    <protectedRange sqref="H14" name="Range2_1_2_1_35"/>
    <protectedRange sqref="H23" name="Range2_1_2_1_67"/>
    <protectedRange sqref="F14" name="Range2_1_2_1_19"/>
    <protectedRange sqref="H20" name="Range2_1_2_1_38"/>
    <protectedRange sqref="C14" name="Range2_1_2_1_49"/>
    <protectedRange sqref="H16" name="Range2_1_2_1_55"/>
    <protectedRange sqref="F23" name="Range2_1_2_1_30"/>
    <protectedRange sqref="D9" name="Range2_1_2_1_7"/>
    <protectedRange sqref="F9" name="Range2_1_2_1_8"/>
    <protectedRange sqref="H9" name="Range2_1_2_1_10"/>
    <protectedRange sqref="D10" name="Range2_1_2_1_11"/>
    <protectedRange sqref="F10" name="Range2_1_2_1_12"/>
    <protectedRange sqref="H10" name="Range2_1_2_1_13"/>
    <protectedRange sqref="D11" name="Range2_1_2_1_14"/>
    <protectedRange sqref="F11" name="Range2_1_2_1_15"/>
    <protectedRange sqref="D12" name="Range2_1_2_1_16"/>
    <protectedRange sqref="F12" name="Range2_1_2_1_17"/>
    <protectedRange sqref="D13" name="Range2_1_2_1_18"/>
    <protectedRange sqref="F13" name="Range2_1_2_1_26"/>
    <protectedRange sqref="H13" name="Range2_1_2_1_28"/>
    <protectedRange sqref="D14" name="Range2_1_2_1_31"/>
    <protectedRange sqref="D15" name="Range2_1_2_1_32"/>
    <protectedRange sqref="F15" name="Range2_1_2_1_33"/>
    <protectedRange sqref="D16" name="Range2_1_2_1_34"/>
    <protectedRange sqref="F16" name="Range2_1_2_1_36"/>
    <protectedRange sqref="D17" name="Range2_1_2_1_1_2"/>
    <protectedRange sqref="F17" name="Range2_1_2_1_1_12"/>
    <protectedRange sqref="H17" name="Range2_1_2_1_1_13"/>
    <protectedRange sqref="D18" name="Range2_1_2_1_1_14"/>
    <protectedRange sqref="F18" name="Range2_1_2_1_1_15"/>
    <protectedRange sqref="D19" name="Range2_1_2_1_1_16"/>
    <protectedRange sqref="F19" name="Range2_1_2_1_1_17"/>
    <protectedRange sqref="D20" name="Range2_1_2_1_1_19"/>
    <protectedRange sqref="F20" name="Range2_1_2_1_1_20"/>
    <protectedRange sqref="D21" name="Range2_1_2_1_37"/>
    <protectedRange sqref="F21" name="Range2_1_2_1_39"/>
    <protectedRange sqref="H21" name="Range2_1_2_1_40"/>
    <protectedRange sqref="D22" name="Range2_1_2_1_41"/>
    <protectedRange sqref="F22" name="Range2_1_2_1_42"/>
    <protectedRange sqref="H22" name="Range2_1_2_1_43"/>
    <protectedRange sqref="D23" name="Range2_1_2_1_44"/>
  </protectedRanges>
  <mergeCells count="20">
    <mergeCell ref="M5:M6"/>
    <mergeCell ref="K5:K6"/>
    <mergeCell ref="P5:P7"/>
    <mergeCell ref="J5:J7"/>
    <mergeCell ref="N3:Q3"/>
    <mergeCell ref="Q5:Q6"/>
    <mergeCell ref="J1:P1"/>
    <mergeCell ref="A2:P2"/>
    <mergeCell ref="C5:C7"/>
    <mergeCell ref="H5:H7"/>
    <mergeCell ref="L5:L7"/>
    <mergeCell ref="N5:N7"/>
    <mergeCell ref="I5:I7"/>
    <mergeCell ref="G5:G7"/>
    <mergeCell ref="D5:D7"/>
    <mergeCell ref="F5:F7"/>
    <mergeCell ref="E5:E7"/>
    <mergeCell ref="A5:A7"/>
    <mergeCell ref="B5:B7"/>
    <mergeCell ref="O5:O6"/>
  </mergeCells>
  <phoneticPr fontId="2" type="noConversion"/>
  <pageMargins left="0" right="0" top="0.15748031496062992" bottom="0" header="0" footer="0"/>
  <pageSetup paperSize="9" orientation="landscape" horizontalDpi="240" verticalDpi="144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5" zoomScale="106" zoomScaleNormal="106" workbookViewId="0">
      <selection activeCell="F16" sqref="F16"/>
    </sheetView>
  </sheetViews>
  <sheetFormatPr defaultColWidth="9" defaultRowHeight="17.399999999999999"/>
  <cols>
    <col min="1" max="1" width="3.8984375" style="1" customWidth="1"/>
    <col min="2" max="2" width="20.09765625" style="1" customWidth="1"/>
    <col min="3" max="3" width="9.5" style="1" customWidth="1"/>
    <col min="4" max="4" width="14.19921875" style="1" customWidth="1"/>
    <col min="5" max="5" width="7.3984375" style="1" customWidth="1"/>
    <col min="6" max="6" width="8.69921875" style="1" customWidth="1"/>
    <col min="7" max="7" width="6.8984375" style="1" customWidth="1"/>
    <col min="8" max="8" width="8.69921875" style="1" customWidth="1"/>
    <col min="9" max="9" width="6.3984375" style="1" customWidth="1"/>
    <col min="10" max="10" width="7.5" style="1" customWidth="1"/>
    <col min="11" max="11" width="5.5" style="1" customWidth="1"/>
    <col min="12" max="12" width="6.8984375" style="1" customWidth="1"/>
    <col min="13" max="13" width="5.59765625" style="1" customWidth="1"/>
    <col min="14" max="14" width="9" style="1" customWidth="1"/>
    <col min="15" max="15" width="7.5" style="1" customWidth="1"/>
    <col min="16" max="16" width="5.8984375" style="1" customWidth="1"/>
    <col min="17" max="17" width="8.5" style="1" customWidth="1"/>
    <col min="18" max="18" width="9.8984375" style="1" customWidth="1"/>
    <col min="19" max="19" width="10.3984375" style="1" customWidth="1"/>
    <col min="20" max="20" width="10.8984375" style="1" customWidth="1"/>
    <col min="21" max="16384" width="9" style="1"/>
  </cols>
  <sheetData>
    <row r="1" spans="1:18" ht="45" customHeight="1">
      <c r="J1" s="281"/>
      <c r="K1" s="281"/>
      <c r="L1" s="281"/>
      <c r="M1" s="281"/>
      <c r="N1" s="281"/>
      <c r="O1" s="281"/>
      <c r="P1" s="281"/>
      <c r="Q1" s="2"/>
      <c r="R1" s="2"/>
    </row>
    <row r="2" spans="1:18" ht="59.25" customHeight="1">
      <c r="A2" s="282" t="s">
        <v>140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1"/>
    </row>
    <row r="3" spans="1:18" ht="23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87" t="s">
        <v>94</v>
      </c>
      <c r="O3" s="283"/>
      <c r="P3" s="283"/>
      <c r="Q3" s="283"/>
    </row>
    <row r="4" spans="1:18" ht="18">
      <c r="B4" s="3"/>
      <c r="P4" s="1" t="s">
        <v>27</v>
      </c>
      <c r="Q4" s="7"/>
    </row>
    <row r="5" spans="1:18" ht="27.75" customHeight="1">
      <c r="A5" s="284" t="s">
        <v>15</v>
      </c>
      <c r="B5" s="285" t="s">
        <v>16</v>
      </c>
      <c r="C5" s="279" t="s">
        <v>18</v>
      </c>
      <c r="D5" s="286" t="s">
        <v>19</v>
      </c>
      <c r="E5" s="280" t="s">
        <v>20</v>
      </c>
      <c r="F5" s="286" t="s">
        <v>21</v>
      </c>
      <c r="G5" s="280" t="s">
        <v>20</v>
      </c>
      <c r="H5" s="286" t="s">
        <v>22</v>
      </c>
      <c r="I5" s="280" t="s">
        <v>20</v>
      </c>
      <c r="J5" s="279" t="s">
        <v>23</v>
      </c>
      <c r="K5" s="280" t="s">
        <v>20</v>
      </c>
      <c r="L5" s="279" t="s">
        <v>24</v>
      </c>
      <c r="M5" s="280" t="s">
        <v>20</v>
      </c>
      <c r="N5" s="286" t="s">
        <v>25</v>
      </c>
      <c r="O5" s="280" t="s">
        <v>20</v>
      </c>
      <c r="P5" s="279" t="s">
        <v>26</v>
      </c>
      <c r="Q5" s="280" t="s">
        <v>70</v>
      </c>
    </row>
    <row r="6" spans="1:18" ht="78" customHeight="1">
      <c r="A6" s="284"/>
      <c r="B6" s="285"/>
      <c r="C6" s="279"/>
      <c r="D6" s="286"/>
      <c r="E6" s="280"/>
      <c r="F6" s="286"/>
      <c r="G6" s="280"/>
      <c r="H6" s="286"/>
      <c r="I6" s="280"/>
      <c r="J6" s="279"/>
      <c r="K6" s="280"/>
      <c r="L6" s="279"/>
      <c r="M6" s="280"/>
      <c r="N6" s="286"/>
      <c r="O6" s="280"/>
      <c r="P6" s="279"/>
      <c r="Q6" s="280"/>
    </row>
    <row r="7" spans="1:18" ht="13.5" hidden="1" customHeight="1">
      <c r="A7" s="284"/>
      <c r="B7" s="285"/>
      <c r="C7" s="279"/>
      <c r="D7" s="286"/>
      <c r="E7" s="280"/>
      <c r="F7" s="286"/>
      <c r="G7" s="280"/>
      <c r="H7" s="286"/>
      <c r="I7" s="280"/>
      <c r="J7" s="279"/>
      <c r="K7" s="20"/>
      <c r="L7" s="279"/>
      <c r="M7" s="20"/>
      <c r="N7" s="286"/>
      <c r="O7" s="20"/>
      <c r="P7" s="279"/>
      <c r="Q7" s="20"/>
    </row>
    <row r="8" spans="1:18" s="5" customFormat="1" ht="14.25" customHeight="1" thickBot="1">
      <c r="A8" s="58">
        <v>1</v>
      </c>
      <c r="B8" s="58">
        <v>2</v>
      </c>
      <c r="C8" s="58">
        <v>3</v>
      </c>
      <c r="D8" s="58">
        <v>4</v>
      </c>
      <c r="E8" s="59">
        <v>5</v>
      </c>
      <c r="F8" s="58">
        <v>6</v>
      </c>
      <c r="G8" s="59">
        <v>7</v>
      </c>
      <c r="H8" s="58">
        <v>8</v>
      </c>
      <c r="I8" s="59">
        <v>9</v>
      </c>
      <c r="J8" s="58">
        <v>10</v>
      </c>
      <c r="K8" s="59">
        <v>11</v>
      </c>
      <c r="L8" s="58">
        <v>12</v>
      </c>
      <c r="M8" s="59">
        <v>13</v>
      </c>
      <c r="N8" s="58">
        <v>14</v>
      </c>
      <c r="O8" s="59">
        <v>15</v>
      </c>
      <c r="P8" s="60">
        <v>16</v>
      </c>
      <c r="Q8" s="59">
        <v>17</v>
      </c>
      <c r="R8" s="4"/>
    </row>
    <row r="9" spans="1:18" s="119" customFormat="1" ht="39" customHeight="1" thickBot="1">
      <c r="A9" s="76" t="s">
        <v>0</v>
      </c>
      <c r="B9" s="97" t="s">
        <v>134</v>
      </c>
      <c r="C9" s="30">
        <v>540992.69999999995</v>
      </c>
      <c r="D9" s="30">
        <v>412032.7</v>
      </c>
      <c r="E9" s="22">
        <f t="shared" ref="E9:E15" si="0">SUM(D9*100/C9)</f>
        <v>76.162340083331998</v>
      </c>
      <c r="F9" s="30">
        <v>91790.1</v>
      </c>
      <c r="G9" s="22">
        <f t="shared" ref="G9:G15" si="1">SUM(F9*100/C9)</f>
        <v>16.966975709653756</v>
      </c>
      <c r="H9" s="30">
        <v>1122.5999999999999</v>
      </c>
      <c r="I9" s="41">
        <f t="shared" ref="I9:I14" si="2">SUM(H9*100/C9)</f>
        <v>0.20750742107980383</v>
      </c>
      <c r="J9" s="158">
        <v>2508.9</v>
      </c>
      <c r="K9" s="22">
        <f t="shared" ref="K9:K15" si="3">SUM(J9*100/C9)</f>
        <v>0.46375856827642964</v>
      </c>
      <c r="L9" s="21"/>
      <c r="M9" s="22"/>
      <c r="N9" s="158">
        <v>350000</v>
      </c>
      <c r="O9" s="22">
        <f t="shared" ref="O9:O15" si="4">SUM(N9*100/C9)</f>
        <v>64.695882218004058</v>
      </c>
      <c r="P9" s="208">
        <v>315</v>
      </c>
      <c r="Q9" s="212">
        <v>0.20901529129845239</v>
      </c>
      <c r="R9" s="18"/>
    </row>
    <row r="10" spans="1:18" s="120" customFormat="1" ht="39" customHeight="1" thickBot="1">
      <c r="A10" s="76" t="s">
        <v>1</v>
      </c>
      <c r="B10" s="97" t="s">
        <v>135</v>
      </c>
      <c r="C10" s="30">
        <v>648536.19999999995</v>
      </c>
      <c r="D10" s="205">
        <v>345473.9</v>
      </c>
      <c r="E10" s="22">
        <f t="shared" si="0"/>
        <v>53.269794346098188</v>
      </c>
      <c r="F10" s="205">
        <v>84542.5</v>
      </c>
      <c r="G10" s="22">
        <f t="shared" si="1"/>
        <v>13.035895297748993</v>
      </c>
      <c r="H10" s="21"/>
      <c r="I10" s="41">
        <f t="shared" si="2"/>
        <v>0</v>
      </c>
      <c r="J10" s="158"/>
      <c r="K10" s="41">
        <f t="shared" si="3"/>
        <v>0</v>
      </c>
      <c r="L10" s="158">
        <v>6489.8</v>
      </c>
      <c r="M10" s="41">
        <f t="shared" ref="M10:M15" si="5">SUM(L10*100/C10)</f>
        <v>1.0006843102975593</v>
      </c>
      <c r="N10" s="205">
        <v>406311</v>
      </c>
      <c r="O10" s="22">
        <f t="shared" si="4"/>
        <v>62.65047348166533</v>
      </c>
      <c r="P10" s="208">
        <v>380</v>
      </c>
      <c r="Q10" s="212">
        <v>-0.28733391731656382</v>
      </c>
      <c r="R10" s="29"/>
    </row>
    <row r="11" spans="1:18" s="120" customFormat="1" ht="60" customHeight="1" thickBot="1">
      <c r="A11" s="76" t="s">
        <v>2</v>
      </c>
      <c r="B11" s="97" t="s">
        <v>136</v>
      </c>
      <c r="C11" s="30">
        <v>140607</v>
      </c>
      <c r="D11" s="205">
        <v>100333</v>
      </c>
      <c r="E11" s="22">
        <f>SUM(D11*100/C11)</f>
        <v>71.35704481284715</v>
      </c>
      <c r="F11" s="205">
        <v>26940</v>
      </c>
      <c r="G11" s="22">
        <f t="shared" si="1"/>
        <v>19.159785785913929</v>
      </c>
      <c r="H11" s="21"/>
      <c r="I11" s="41">
        <f>SUM(H11*100/C11)</f>
        <v>0</v>
      </c>
      <c r="J11" s="158"/>
      <c r="K11" s="41">
        <f t="shared" si="3"/>
        <v>0</v>
      </c>
      <c r="L11" s="158">
        <v>885</v>
      </c>
      <c r="M11" s="41">
        <f t="shared" si="5"/>
        <v>0.62941389831231731</v>
      </c>
      <c r="N11" s="205">
        <v>114440</v>
      </c>
      <c r="O11" s="22">
        <f t="shared" si="4"/>
        <v>81.389973472159994</v>
      </c>
      <c r="P11" s="208">
        <v>110</v>
      </c>
      <c r="Q11" s="212">
        <v>-3.5714891051422178E-2</v>
      </c>
      <c r="R11" s="29"/>
    </row>
    <row r="12" spans="1:18" s="120" customFormat="1" ht="30" customHeight="1" thickBot="1">
      <c r="A12" s="76" t="s">
        <v>3</v>
      </c>
      <c r="B12" s="97" t="s">
        <v>137</v>
      </c>
      <c r="C12" s="30">
        <v>219290</v>
      </c>
      <c r="D12" s="30">
        <v>200489.60000000001</v>
      </c>
      <c r="E12" s="22">
        <f>SUM(D12*100/C12)</f>
        <v>91.426695243741165</v>
      </c>
      <c r="F12" s="30">
        <v>18566.900000000001</v>
      </c>
      <c r="G12" s="22">
        <f t="shared" si="1"/>
        <v>8.4668247526106999</v>
      </c>
      <c r="H12" s="147">
        <v>231.5</v>
      </c>
      <c r="I12" s="41">
        <f>SUM(H12*100/C12)</f>
        <v>0.10556796935564777</v>
      </c>
      <c r="J12" s="158"/>
      <c r="K12" s="22">
        <f t="shared" si="3"/>
        <v>0</v>
      </c>
      <c r="L12" s="220">
        <v>13555.1</v>
      </c>
      <c r="M12" s="41">
        <f t="shared" si="5"/>
        <v>6.1813580190615163</v>
      </c>
      <c r="N12" s="205">
        <v>180778.674</v>
      </c>
      <c r="O12" s="22">
        <f t="shared" si="4"/>
        <v>82.438175019380722</v>
      </c>
      <c r="P12" s="208">
        <v>156</v>
      </c>
      <c r="Q12" s="212">
        <v>-5.0443381211086358</v>
      </c>
      <c r="R12" s="29"/>
    </row>
    <row r="13" spans="1:18" s="120" customFormat="1" ht="42.75" customHeight="1" thickBot="1">
      <c r="A13" s="76" t="s">
        <v>4</v>
      </c>
      <c r="B13" s="97" t="s">
        <v>138</v>
      </c>
      <c r="C13" s="30">
        <v>103881.1</v>
      </c>
      <c r="D13" s="205">
        <v>88435</v>
      </c>
      <c r="E13" s="22">
        <f>SUM(D13*100/C13)</f>
        <v>85.130981477862662</v>
      </c>
      <c r="F13" s="205">
        <v>825</v>
      </c>
      <c r="G13" s="22">
        <f t="shared" si="1"/>
        <v>0.7941771891133228</v>
      </c>
      <c r="H13" s="21"/>
      <c r="I13" s="41">
        <f>SUM(H13*100/C13)</f>
        <v>0</v>
      </c>
      <c r="J13" s="158"/>
      <c r="K13" s="22">
        <f t="shared" si="3"/>
        <v>0</v>
      </c>
      <c r="L13" s="220">
        <v>7810.5999999999804</v>
      </c>
      <c r="M13" s="41">
        <f t="shared" si="5"/>
        <v>7.5187883070163677</v>
      </c>
      <c r="N13" s="205">
        <v>78036</v>
      </c>
      <c r="O13" s="22">
        <f t="shared" si="4"/>
        <v>75.120498338966371</v>
      </c>
      <c r="P13" s="208">
        <v>59</v>
      </c>
      <c r="Q13" s="212">
        <v>-4.7760883722494363</v>
      </c>
      <c r="R13" s="29"/>
    </row>
    <row r="14" spans="1:18" s="120" customFormat="1" ht="56.25" customHeight="1" thickBot="1">
      <c r="A14" s="76" t="s">
        <v>5</v>
      </c>
      <c r="B14" s="97" t="s">
        <v>139</v>
      </c>
      <c r="C14" s="30">
        <v>193138.9</v>
      </c>
      <c r="D14" s="205">
        <v>45987</v>
      </c>
      <c r="E14" s="22">
        <f t="shared" si="0"/>
        <v>23.810325107992227</v>
      </c>
      <c r="F14" s="205">
        <v>99882.1</v>
      </c>
      <c r="G14" s="22">
        <f t="shared" si="1"/>
        <v>51.715164578445879</v>
      </c>
      <c r="H14" s="21"/>
      <c r="I14" s="41">
        <f t="shared" si="2"/>
        <v>0</v>
      </c>
      <c r="J14" s="158">
        <v>18234.2</v>
      </c>
      <c r="K14" s="22">
        <f t="shared" si="3"/>
        <v>9.4409774519788616</v>
      </c>
      <c r="L14" s="151"/>
      <c r="M14" s="41">
        <f t="shared" si="5"/>
        <v>0</v>
      </c>
      <c r="N14" s="205">
        <v>110009.5</v>
      </c>
      <c r="O14" s="22">
        <f t="shared" si="4"/>
        <v>56.958748341219717</v>
      </c>
      <c r="P14" s="208">
        <v>104</v>
      </c>
      <c r="Q14" s="212">
        <v>1.9928810531704539</v>
      </c>
      <c r="R14" s="29"/>
    </row>
    <row r="15" spans="1:18" s="119" customFormat="1" ht="28.5" customHeight="1">
      <c r="A15" s="77"/>
      <c r="B15" s="25" t="s">
        <v>17</v>
      </c>
      <c r="C15" s="26">
        <f>SUM(C9:C14)</f>
        <v>1846445.9</v>
      </c>
      <c r="D15" s="26">
        <f>SUM(D9:D14)</f>
        <v>1192751.2000000002</v>
      </c>
      <c r="E15" s="22">
        <f t="shared" si="0"/>
        <v>64.597137668642233</v>
      </c>
      <c r="F15" s="26">
        <f>SUM(F9:F14)</f>
        <v>322546.59999999998</v>
      </c>
      <c r="G15" s="22">
        <f t="shared" si="1"/>
        <v>17.468510721056056</v>
      </c>
      <c r="H15" s="26">
        <f>SUM(H9:H14)</f>
        <v>1354.1</v>
      </c>
      <c r="I15" s="41">
        <f>SUM(H15*100/C15)</f>
        <v>7.3335481965650873E-2</v>
      </c>
      <c r="J15" s="26">
        <f>SUM(J9:J14)</f>
        <v>20743.100000000002</v>
      </c>
      <c r="K15" s="22">
        <f t="shared" si="3"/>
        <v>1.1234068650481448</v>
      </c>
      <c r="L15" s="26">
        <f>SUM(L9:L14)</f>
        <v>28740.499999999982</v>
      </c>
      <c r="M15" s="41">
        <f t="shared" si="5"/>
        <v>1.5565308466389394</v>
      </c>
      <c r="N15" s="26">
        <f>SUM(N9:N14)</f>
        <v>1239575.1740000001</v>
      </c>
      <c r="O15" s="22">
        <f t="shared" si="4"/>
        <v>67.133035091902784</v>
      </c>
      <c r="P15" s="28">
        <f>SUM(P9:P14)</f>
        <v>1124</v>
      </c>
      <c r="Q15" s="121">
        <v>-1.3236000000000001</v>
      </c>
      <c r="R15" s="9"/>
    </row>
    <row r="16" spans="1:18" s="119" customFormat="1"/>
  </sheetData>
  <protectedRanges>
    <protectedRange sqref="D9" name="Range2_1_2_1"/>
    <protectedRange sqref="F9" name="Range2_1_2_1_2"/>
    <protectedRange sqref="H9" name="Range2_1_2_1_4"/>
    <protectedRange sqref="F10" name="Range2_1_2_1_2_1"/>
    <protectedRange sqref="D11" name="Range2_1_2_1_2_2"/>
    <protectedRange sqref="F11" name="Range2_1_2_1_2_3"/>
    <protectedRange sqref="D12" name="Range2_1_2_1_2_6"/>
    <protectedRange sqref="F12" name="Range2_1_2_1_2_8"/>
    <protectedRange sqref="H12" name="Range2_1_2_1_2_10"/>
    <protectedRange sqref="D13" name="Range2_1_2_1_2_11"/>
    <protectedRange sqref="F13" name="Range2_1_2_1_2_12"/>
    <protectedRange sqref="D14" name="Range2_1_2_1_2_13"/>
    <protectedRange sqref="F14" name="Range2_1_2_1_2_14"/>
  </protectedRanges>
  <mergeCells count="20"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</mergeCells>
  <pageMargins left="0.2" right="0.2" top="0.2" bottom="0.19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Առողջ. նախարար.</vt:lpstr>
      <vt:lpstr>Արմավիր</vt:lpstr>
      <vt:lpstr>Արագածոտն</vt:lpstr>
      <vt:lpstr>Արարատ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ԸՆԴՀԱՆՈՒՐԸ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artak-p</dc:creator>
  <cp:keywords>https:/mul2-spm.gov.am/tasks/335606/oneclick/havelvac.xlsx?token=62e23a4813b71df7c27a4e5e744aaed1</cp:keywords>
  <cp:lastModifiedBy>Gayane Petrosyan</cp:lastModifiedBy>
  <cp:lastPrinted>2018-05-24T12:24:17Z</cp:lastPrinted>
  <dcterms:created xsi:type="dcterms:W3CDTF">2003-05-26T07:15:15Z</dcterms:created>
  <dcterms:modified xsi:type="dcterms:W3CDTF">2022-10-13T12:34:18Z</dcterms:modified>
</cp:coreProperties>
</file>